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icfonline.sharepoint.com/teams/VintagingModel/Shared Documents/Task 7 - Consumption Emission Reduction/AIM Act Allocation Rule Fact Sheets/Exchange Value Calculator and Factsheet/"/>
    </mc:Choice>
  </mc:AlternateContent>
  <xr:revisionPtr revIDLastSave="168" documentId="8_{42AE0E54-4DC5-4964-ADEA-44DA297133BF}" xr6:coauthVersionLast="47" xr6:coauthVersionMax="47" xr10:uidLastSave="{053AB55E-95A4-4AE7-838D-E80B851B77D9}"/>
  <workbookProtection workbookAlgorithmName="SHA-512" workbookHashValue="JEQzlpaYi1LBwhQE2yXaIYsS8tpw6l6Ac0YsKixqC84LMsc9tqMIts5xzyyXiZo+yVN0XMFt2Xnt2fNGMLtiDg==" workbookSaltValue="beYDwV26rOIVD7jjt1Xm8A==" workbookSpinCount="100000" lockStructure="1"/>
  <bookViews>
    <workbookView xWindow="33720" yWindow="3525" windowWidth="29040" windowHeight="15840" xr2:uid="{572E3D6D-9D58-4D11-ABF1-B1385A011E97}"/>
  </bookViews>
  <sheets>
    <sheet name="Calculator" sheetId="6" r:id="rId1"/>
    <sheet name="Reference Tables" sheetId="9" r:id="rId2"/>
    <sheet name="HFCs EV" sheetId="5" state="hidden" r:id="rId3"/>
    <sheet name="HFC Blends" sheetId="8" state="hidden" r:id="rId4"/>
    <sheet name="HFC Blend CAS Numbers" sheetId="10" state="hidden" r:id="rId5"/>
    <sheet name="HFCs in Blends EV" sheetId="3" state="hidden" r:id="rId6"/>
    <sheet name="Unit Conversions" sheetId="7" state="hidden" r:id="rId7"/>
  </sheets>
  <definedNames>
    <definedName name="_xlnm._FilterDatabase" localSheetId="3" hidden="1">'HFC Blends'!$A$3:$AA$117</definedName>
    <definedName name="_xlnm._FilterDatabase" localSheetId="1" hidden="1">'Reference Tables'!$E$3:$F$133</definedName>
    <definedName name="Blends">'Reference Tables'!$B$22:$B$135</definedName>
    <definedName name="ChemList">'Reference Tables'!$B$4:$B$135</definedName>
    <definedName name="HFCs">'HFCs EV'!$B$4:$B$21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9" l="1"/>
  <c r="M18" i="9"/>
  <c r="N18" i="9"/>
  <c r="O18" i="9"/>
  <c r="P18" i="9"/>
  <c r="L19" i="9"/>
  <c r="M19" i="9"/>
  <c r="N19" i="9"/>
  <c r="O19" i="9"/>
  <c r="P19" i="9"/>
  <c r="L48" i="9"/>
  <c r="M48" i="9"/>
  <c r="N48" i="9"/>
  <c r="O48" i="9"/>
  <c r="P48" i="9"/>
  <c r="L67" i="9"/>
  <c r="M67" i="9"/>
  <c r="N67" i="9"/>
  <c r="O67" i="9"/>
  <c r="P67" i="9"/>
  <c r="L84" i="9"/>
  <c r="M84" i="9"/>
  <c r="N84" i="9"/>
  <c r="O84" i="9"/>
  <c r="P84" i="9"/>
  <c r="C84" i="10"/>
  <c r="D84" i="10"/>
  <c r="E84" i="10"/>
  <c r="F84" i="10"/>
  <c r="G84" i="10"/>
  <c r="H84" i="10"/>
  <c r="I84" i="10"/>
  <c r="J84" i="10"/>
  <c r="C67" i="10"/>
  <c r="D67" i="10"/>
  <c r="E67" i="10"/>
  <c r="F67" i="10"/>
  <c r="G67" i="10"/>
  <c r="H67" i="10"/>
  <c r="I67" i="10"/>
  <c r="J67" i="10"/>
  <c r="C48" i="10"/>
  <c r="D48" i="10"/>
  <c r="E48" i="10"/>
  <c r="F48" i="10"/>
  <c r="G48" i="10"/>
  <c r="H48" i="10"/>
  <c r="I48" i="10"/>
  <c r="J48" i="10"/>
  <c r="C18" i="10"/>
  <c r="D18" i="10"/>
  <c r="E18" i="10"/>
  <c r="F18" i="10"/>
  <c r="G18" i="10"/>
  <c r="H18" i="10"/>
  <c r="I18" i="10"/>
  <c r="J18" i="10"/>
  <c r="C19" i="10"/>
  <c r="D19" i="10"/>
  <c r="E19" i="10"/>
  <c r="F19" i="10"/>
  <c r="G19" i="10"/>
  <c r="H19" i="10"/>
  <c r="I19" i="10"/>
  <c r="J19" i="10"/>
  <c r="C102" i="9"/>
  <c r="C85" i="9"/>
  <c r="C66" i="9"/>
  <c r="C36" i="9"/>
  <c r="C37" i="9"/>
  <c r="Y84" i="8"/>
  <c r="Y67" i="8"/>
  <c r="Y48" i="8"/>
  <c r="Y19" i="8"/>
  <c r="Y18" i="8"/>
  <c r="AA84" i="8"/>
  <c r="Z84" i="8"/>
  <c r="Z67" i="8"/>
  <c r="AA67" i="8"/>
  <c r="Z48" i="8"/>
  <c r="AA48" i="8"/>
  <c r="Z18" i="8"/>
  <c r="AA18" i="8"/>
  <c r="Z19" i="8"/>
  <c r="AA19" i="8"/>
  <c r="AD5" i="8"/>
  <c r="AD6" i="8"/>
  <c r="AD7" i="8"/>
  <c r="AD8" i="8"/>
  <c r="AD9" i="8"/>
  <c r="AD10" i="8"/>
  <c r="AD11" i="8"/>
  <c r="AD12" i="8"/>
  <c r="AD13" i="8"/>
  <c r="AD14" i="8"/>
  <c r="AD15" i="8"/>
  <c r="AD16" i="8"/>
  <c r="AD17"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53" i="8"/>
  <c r="AD54" i="8"/>
  <c r="AD55" i="8"/>
  <c r="AD56" i="8"/>
  <c r="AD57" i="8"/>
  <c r="AD58" i="8"/>
  <c r="AD59" i="8"/>
  <c r="AD60" i="8"/>
  <c r="AD61" i="8"/>
  <c r="AD62" i="8"/>
  <c r="AD63" i="8"/>
  <c r="AD64" i="8"/>
  <c r="AD65" i="8"/>
  <c r="AD66" i="8"/>
  <c r="AD67" i="8"/>
  <c r="AD68" i="8"/>
  <c r="AD69" i="8"/>
  <c r="AD70" i="8"/>
  <c r="AD71" i="8"/>
  <c r="AD72" i="8"/>
  <c r="AD73" i="8"/>
  <c r="AD74" i="8"/>
  <c r="AD75" i="8"/>
  <c r="AD76" i="8"/>
  <c r="AD77" i="8"/>
  <c r="AD78" i="8"/>
  <c r="AD79" i="8"/>
  <c r="AD80" i="8"/>
  <c r="AD81" i="8"/>
  <c r="AD82" i="8"/>
  <c r="AD83" i="8"/>
  <c r="AD84" i="8"/>
  <c r="AD85" i="8"/>
  <c r="AD86" i="8"/>
  <c r="AD87" i="8"/>
  <c r="AD88" i="8"/>
  <c r="AD89" i="8"/>
  <c r="AD90" i="8"/>
  <c r="AD91" i="8"/>
  <c r="AD92" i="8"/>
  <c r="AD93" i="8"/>
  <c r="AD94" i="8"/>
  <c r="AD95" i="8"/>
  <c r="AD96" i="8"/>
  <c r="AD97" i="8"/>
  <c r="AD98" i="8"/>
  <c r="AD99" i="8"/>
  <c r="AD100" i="8"/>
  <c r="AD101" i="8"/>
  <c r="AD102" i="8"/>
  <c r="AD103" i="8"/>
  <c r="AD104" i="8"/>
  <c r="AD105" i="8"/>
  <c r="AD106" i="8"/>
  <c r="AD107" i="8"/>
  <c r="AD108" i="8"/>
  <c r="AD109" i="8"/>
  <c r="AD110" i="8"/>
  <c r="AD111" i="8"/>
  <c r="AD112" i="8"/>
  <c r="AD113" i="8"/>
  <c r="AD114" i="8"/>
  <c r="AD115" i="8"/>
  <c r="AD116" i="8"/>
  <c r="AD117" i="8"/>
  <c r="AD118" i="8"/>
  <c r="AD119" i="8"/>
  <c r="AD120" i="8"/>
  <c r="AD121" i="8"/>
  <c r="AD122" i="8"/>
  <c r="AD123" i="8"/>
  <c r="AD124" i="8"/>
  <c r="AD125" i="8"/>
  <c r="AD126" i="8"/>
  <c r="AD127" i="8"/>
  <c r="AD128" i="8"/>
  <c r="AD129" i="8"/>
  <c r="AD130" i="8"/>
  <c r="AD131" i="8"/>
  <c r="AD132" i="8"/>
  <c r="AD133" i="8"/>
  <c r="AD134" i="8"/>
  <c r="AD135" i="8"/>
  <c r="AD136" i="8"/>
  <c r="AD137" i="8"/>
  <c r="AD138" i="8"/>
  <c r="AD139" i="8"/>
  <c r="AD140" i="8"/>
  <c r="AD141" i="8"/>
  <c r="AD4" i="8"/>
  <c r="Z77" i="8"/>
  <c r="C53" i="9"/>
  <c r="E14" i="6"/>
  <c r="F14" i="6"/>
  <c r="G14" i="6"/>
  <c r="H14" i="6"/>
  <c r="I14" i="6"/>
  <c r="J14" i="6"/>
  <c r="K14" i="6"/>
  <c r="L14" i="6"/>
  <c r="M14" i="6"/>
  <c r="E15" i="6"/>
  <c r="F15" i="6"/>
  <c r="G15" i="6"/>
  <c r="H15" i="6"/>
  <c r="I15" i="6"/>
  <c r="J15" i="6"/>
  <c r="K15" i="6"/>
  <c r="L15" i="6"/>
  <c r="M15" i="6"/>
  <c r="E16" i="6"/>
  <c r="F16" i="6"/>
  <c r="G16" i="6"/>
  <c r="H16" i="6"/>
  <c r="I16" i="6"/>
  <c r="J16" i="6"/>
  <c r="K16" i="6"/>
  <c r="L16" i="6"/>
  <c r="M16" i="6"/>
  <c r="E17" i="6"/>
  <c r="F17" i="6"/>
  <c r="G17" i="6"/>
  <c r="H17" i="6"/>
  <c r="I17" i="6"/>
  <c r="J17" i="6"/>
  <c r="K17" i="6"/>
  <c r="L17" i="6"/>
  <c r="M17" i="6"/>
  <c r="E18" i="6"/>
  <c r="F18" i="6"/>
  <c r="G18" i="6"/>
  <c r="H18" i="6"/>
  <c r="I18" i="6"/>
  <c r="J18" i="6"/>
  <c r="K18" i="6"/>
  <c r="L18" i="6"/>
  <c r="M18" i="6"/>
  <c r="E19" i="6"/>
  <c r="F19" i="6"/>
  <c r="G19" i="6"/>
  <c r="H19" i="6"/>
  <c r="I19" i="6"/>
  <c r="J19" i="6"/>
  <c r="K19" i="6"/>
  <c r="L19" i="6"/>
  <c r="M19" i="6"/>
  <c r="E20" i="6"/>
  <c r="F20" i="6"/>
  <c r="G20" i="6"/>
  <c r="H20" i="6"/>
  <c r="I20" i="6"/>
  <c r="J20" i="6"/>
  <c r="K20" i="6"/>
  <c r="L20" i="6"/>
  <c r="M20" i="6"/>
  <c r="E21" i="6"/>
  <c r="F21" i="6"/>
  <c r="G21" i="6"/>
  <c r="H21" i="6"/>
  <c r="I21" i="6"/>
  <c r="J21" i="6"/>
  <c r="K21" i="6"/>
  <c r="L21" i="6"/>
  <c r="M21" i="6"/>
  <c r="E22" i="6"/>
  <c r="F22" i="6"/>
  <c r="G22" i="6"/>
  <c r="H22" i="6"/>
  <c r="I22" i="6"/>
  <c r="J22" i="6"/>
  <c r="K22" i="6"/>
  <c r="L22" i="6"/>
  <c r="M22" i="6"/>
  <c r="M13" i="6"/>
  <c r="K13" i="6"/>
  <c r="J13" i="6"/>
  <c r="I13" i="6"/>
  <c r="H13" i="6"/>
  <c r="G13" i="6"/>
  <c r="F13" i="6"/>
  <c r="E13" i="6"/>
  <c r="L13" i="6" s="1"/>
  <c r="AA8" i="8" l="1"/>
  <c r="L116" i="9"/>
  <c r="M116" i="9"/>
  <c r="N116" i="9"/>
  <c r="O116" i="9"/>
  <c r="P116" i="9"/>
  <c r="L117" i="9"/>
  <c r="M117" i="9"/>
  <c r="N117" i="9"/>
  <c r="O117" i="9"/>
  <c r="P117" i="9"/>
  <c r="L90" i="9"/>
  <c r="M90" i="9"/>
  <c r="N90" i="9"/>
  <c r="O90" i="9"/>
  <c r="P90" i="9"/>
  <c r="L91" i="9"/>
  <c r="M91" i="9"/>
  <c r="N91" i="9"/>
  <c r="O91" i="9"/>
  <c r="P91" i="9"/>
  <c r="L92" i="9"/>
  <c r="M92" i="9"/>
  <c r="N92" i="9"/>
  <c r="O92" i="9"/>
  <c r="P92" i="9"/>
  <c r="L93" i="9"/>
  <c r="M93" i="9"/>
  <c r="N93" i="9"/>
  <c r="O93" i="9"/>
  <c r="P93" i="9"/>
  <c r="L94" i="9"/>
  <c r="M94" i="9"/>
  <c r="N94" i="9"/>
  <c r="O94" i="9"/>
  <c r="P94" i="9"/>
  <c r="L95" i="9"/>
  <c r="M95" i="9"/>
  <c r="N95" i="9"/>
  <c r="O95" i="9"/>
  <c r="P95" i="9"/>
  <c r="L96" i="9"/>
  <c r="M96" i="9"/>
  <c r="N96" i="9"/>
  <c r="O96" i="9"/>
  <c r="P96" i="9"/>
  <c r="L97" i="9"/>
  <c r="M97" i="9"/>
  <c r="N97" i="9"/>
  <c r="O97" i="9"/>
  <c r="P97" i="9"/>
  <c r="L98" i="9"/>
  <c r="M98" i="9"/>
  <c r="N98" i="9"/>
  <c r="O98" i="9"/>
  <c r="P98" i="9"/>
  <c r="L99" i="9"/>
  <c r="M99" i="9"/>
  <c r="N99" i="9"/>
  <c r="O99" i="9"/>
  <c r="P99" i="9"/>
  <c r="L100" i="9"/>
  <c r="M100" i="9"/>
  <c r="N100" i="9"/>
  <c r="O100" i="9"/>
  <c r="P100" i="9"/>
  <c r="L101" i="9"/>
  <c r="M101" i="9"/>
  <c r="N101" i="9"/>
  <c r="O101" i="9"/>
  <c r="P101" i="9"/>
  <c r="L102" i="9"/>
  <c r="M102" i="9"/>
  <c r="N102" i="9"/>
  <c r="O102" i="9"/>
  <c r="P102" i="9"/>
  <c r="L103" i="9"/>
  <c r="M103" i="9"/>
  <c r="N103" i="9"/>
  <c r="O103" i="9"/>
  <c r="P103" i="9"/>
  <c r="L104" i="9"/>
  <c r="M104" i="9"/>
  <c r="N104" i="9"/>
  <c r="O104" i="9"/>
  <c r="P104" i="9"/>
  <c r="C134" i="9"/>
  <c r="C135" i="9"/>
  <c r="C108" i="9"/>
  <c r="C109" i="9"/>
  <c r="C110" i="9"/>
  <c r="C111" i="9"/>
  <c r="C112" i="9"/>
  <c r="C113" i="9"/>
  <c r="C114" i="9"/>
  <c r="C115" i="9"/>
  <c r="C116" i="9"/>
  <c r="C117" i="9"/>
  <c r="C118" i="9"/>
  <c r="C119" i="9"/>
  <c r="C120" i="9"/>
  <c r="C121" i="9"/>
  <c r="C122" i="9"/>
  <c r="C116" i="10"/>
  <c r="D116" i="10"/>
  <c r="E116" i="10"/>
  <c r="F116" i="10"/>
  <c r="G116" i="10"/>
  <c r="H116" i="10"/>
  <c r="I116" i="10"/>
  <c r="J116" i="10"/>
  <c r="C117" i="10"/>
  <c r="D117" i="10"/>
  <c r="E117" i="10"/>
  <c r="F117" i="10"/>
  <c r="G117" i="10"/>
  <c r="H117" i="10"/>
  <c r="I117" i="10"/>
  <c r="J117" i="10"/>
  <c r="C90" i="10"/>
  <c r="D90" i="10"/>
  <c r="E90" i="10"/>
  <c r="F90" i="10"/>
  <c r="G90" i="10"/>
  <c r="H90" i="10"/>
  <c r="I90" i="10"/>
  <c r="J90" i="10"/>
  <c r="C91" i="10"/>
  <c r="D91" i="10"/>
  <c r="E91" i="10"/>
  <c r="F91" i="10"/>
  <c r="G91" i="10"/>
  <c r="H91" i="10"/>
  <c r="I91" i="10"/>
  <c r="J91" i="10"/>
  <c r="C92" i="10"/>
  <c r="D92" i="10"/>
  <c r="E92" i="10"/>
  <c r="F92" i="10"/>
  <c r="G92" i="10"/>
  <c r="H92" i="10"/>
  <c r="I92" i="10"/>
  <c r="J92" i="10"/>
  <c r="C93" i="10"/>
  <c r="D93" i="10"/>
  <c r="E93" i="10"/>
  <c r="F93" i="10"/>
  <c r="G93" i="10"/>
  <c r="H93" i="10"/>
  <c r="I93" i="10"/>
  <c r="J93" i="10"/>
  <c r="C94" i="10"/>
  <c r="D94" i="10"/>
  <c r="E94" i="10"/>
  <c r="F94" i="10"/>
  <c r="G94" i="10"/>
  <c r="H94" i="10"/>
  <c r="I94" i="10"/>
  <c r="J94" i="10"/>
  <c r="C95" i="10"/>
  <c r="D95" i="10"/>
  <c r="E95" i="10"/>
  <c r="F95" i="10"/>
  <c r="G95" i="10"/>
  <c r="H95" i="10"/>
  <c r="I95" i="10"/>
  <c r="J95" i="10"/>
  <c r="C96" i="10"/>
  <c r="D96" i="10"/>
  <c r="E96" i="10"/>
  <c r="F96" i="10"/>
  <c r="G96" i="10"/>
  <c r="H96" i="10"/>
  <c r="I96" i="10"/>
  <c r="J96" i="10"/>
  <c r="C97" i="10"/>
  <c r="D97" i="10"/>
  <c r="E97" i="10"/>
  <c r="F97" i="10"/>
  <c r="G97" i="10"/>
  <c r="H97" i="10"/>
  <c r="I97" i="10"/>
  <c r="J97" i="10"/>
  <c r="C98" i="10"/>
  <c r="D98" i="10"/>
  <c r="E98" i="10"/>
  <c r="F98" i="10"/>
  <c r="G98" i="10"/>
  <c r="H98" i="10"/>
  <c r="I98" i="10"/>
  <c r="J98" i="10"/>
  <c r="C99" i="10"/>
  <c r="D99" i="10"/>
  <c r="E99" i="10"/>
  <c r="F99" i="10"/>
  <c r="G99" i="10"/>
  <c r="H99" i="10"/>
  <c r="I99" i="10"/>
  <c r="J99" i="10"/>
  <c r="C100" i="10"/>
  <c r="D100" i="10"/>
  <c r="E100" i="10"/>
  <c r="F100" i="10"/>
  <c r="G100" i="10"/>
  <c r="H100" i="10"/>
  <c r="I100" i="10"/>
  <c r="J100" i="10"/>
  <c r="C101" i="10"/>
  <c r="D101" i="10"/>
  <c r="E101" i="10"/>
  <c r="F101" i="10"/>
  <c r="G101" i="10"/>
  <c r="H101" i="10"/>
  <c r="I101" i="10"/>
  <c r="J101" i="10"/>
  <c r="C102" i="10"/>
  <c r="D102" i="10"/>
  <c r="E102" i="10"/>
  <c r="F102" i="10"/>
  <c r="G102" i="10"/>
  <c r="H102" i="10"/>
  <c r="I102" i="10"/>
  <c r="J102" i="10"/>
  <c r="C103" i="10"/>
  <c r="D103" i="10"/>
  <c r="E103" i="10"/>
  <c r="F103" i="10"/>
  <c r="G103" i="10"/>
  <c r="H103" i="10"/>
  <c r="I103" i="10"/>
  <c r="J103" i="10"/>
  <c r="C104" i="10"/>
  <c r="D104" i="10"/>
  <c r="E104" i="10"/>
  <c r="F104" i="10"/>
  <c r="G104" i="10"/>
  <c r="H104" i="10"/>
  <c r="I104" i="10"/>
  <c r="J104" i="10"/>
  <c r="Z116" i="8"/>
  <c r="AA116" i="8"/>
  <c r="Z117" i="8"/>
  <c r="AA117" i="8"/>
  <c r="Z90" i="8"/>
  <c r="AA90" i="8"/>
  <c r="Z91" i="8"/>
  <c r="AA91" i="8"/>
  <c r="Z92" i="8"/>
  <c r="AA92" i="8"/>
  <c r="Z93" i="8"/>
  <c r="AA93" i="8"/>
  <c r="Z94" i="8"/>
  <c r="AA94" i="8"/>
  <c r="Z95" i="8"/>
  <c r="AA95" i="8"/>
  <c r="Z96" i="8"/>
  <c r="AA96" i="8"/>
  <c r="Z97" i="8"/>
  <c r="AA97" i="8"/>
  <c r="Z98" i="8"/>
  <c r="AA98" i="8"/>
  <c r="Z99" i="8"/>
  <c r="AA99" i="8"/>
  <c r="Z100" i="8"/>
  <c r="AA100" i="8"/>
  <c r="Z101" i="8"/>
  <c r="AA101" i="8"/>
  <c r="Z102" i="8"/>
  <c r="AA102" i="8"/>
  <c r="Z103" i="8"/>
  <c r="AA103" i="8"/>
  <c r="Z104" i="8"/>
  <c r="AA104" i="8"/>
  <c r="L26" i="6" l="1"/>
  <c r="F37" i="6"/>
  <c r="F38" i="6"/>
  <c r="F39" i="6"/>
  <c r="F36" i="6"/>
  <c r="E39" i="6"/>
  <c r="E37" i="6"/>
  <c r="E38" i="6"/>
  <c r="E36" i="6"/>
  <c r="D35" i="6"/>
  <c r="L5" i="9"/>
  <c r="M5" i="9"/>
  <c r="N5" i="9"/>
  <c r="O5" i="9"/>
  <c r="P5" i="9"/>
  <c r="L6" i="9"/>
  <c r="M6" i="9"/>
  <c r="N6" i="9"/>
  <c r="O6" i="9"/>
  <c r="P6" i="9"/>
  <c r="L7" i="9"/>
  <c r="M7" i="9"/>
  <c r="N7" i="9"/>
  <c r="O7" i="9"/>
  <c r="P7" i="9"/>
  <c r="L8" i="9"/>
  <c r="M8" i="9"/>
  <c r="N8" i="9"/>
  <c r="O8" i="9"/>
  <c r="P8" i="9"/>
  <c r="L9" i="9"/>
  <c r="M9" i="9"/>
  <c r="N9" i="9"/>
  <c r="O9" i="9"/>
  <c r="P9" i="9"/>
  <c r="L10" i="9"/>
  <c r="M10" i="9"/>
  <c r="N10" i="9"/>
  <c r="O10" i="9"/>
  <c r="P10" i="9"/>
  <c r="L11" i="9"/>
  <c r="M11" i="9"/>
  <c r="N11" i="9"/>
  <c r="O11" i="9"/>
  <c r="P11" i="9"/>
  <c r="L12" i="9"/>
  <c r="M12" i="9"/>
  <c r="N12" i="9"/>
  <c r="O12" i="9"/>
  <c r="P12" i="9"/>
  <c r="L13" i="9"/>
  <c r="M13" i="9"/>
  <c r="N13" i="9"/>
  <c r="O13" i="9"/>
  <c r="P13" i="9"/>
  <c r="L14" i="9"/>
  <c r="M14" i="9"/>
  <c r="N14" i="9"/>
  <c r="O14" i="9"/>
  <c r="P14" i="9"/>
  <c r="L15" i="9"/>
  <c r="M15" i="9"/>
  <c r="N15" i="9"/>
  <c r="O15" i="9"/>
  <c r="P15" i="9"/>
  <c r="L16" i="9"/>
  <c r="M16" i="9"/>
  <c r="N16" i="9"/>
  <c r="O16" i="9"/>
  <c r="P16" i="9"/>
  <c r="L17" i="9"/>
  <c r="M17" i="9"/>
  <c r="N17" i="9"/>
  <c r="O17" i="9"/>
  <c r="P17" i="9"/>
  <c r="L20" i="9"/>
  <c r="M20" i="9"/>
  <c r="N20" i="9"/>
  <c r="O20" i="9"/>
  <c r="P20" i="9"/>
  <c r="L21" i="9"/>
  <c r="M21" i="9"/>
  <c r="N21" i="9"/>
  <c r="O21" i="9"/>
  <c r="P21" i="9"/>
  <c r="L22" i="9"/>
  <c r="M22" i="9"/>
  <c r="N22" i="9"/>
  <c r="O22" i="9"/>
  <c r="P22" i="9"/>
  <c r="L23" i="9"/>
  <c r="M23" i="9"/>
  <c r="N23" i="9"/>
  <c r="O23" i="9"/>
  <c r="P23" i="9"/>
  <c r="L24" i="9"/>
  <c r="M24" i="9"/>
  <c r="N24" i="9"/>
  <c r="O24" i="9"/>
  <c r="P24" i="9"/>
  <c r="L25" i="9"/>
  <c r="M25" i="9"/>
  <c r="N25" i="9"/>
  <c r="O25" i="9"/>
  <c r="P25" i="9"/>
  <c r="L26" i="9"/>
  <c r="M26" i="9"/>
  <c r="N26" i="9"/>
  <c r="O26" i="9"/>
  <c r="P26" i="9"/>
  <c r="L27" i="9"/>
  <c r="M27" i="9"/>
  <c r="N27" i="9"/>
  <c r="O27" i="9"/>
  <c r="P27" i="9"/>
  <c r="L28" i="9"/>
  <c r="M28" i="9"/>
  <c r="N28" i="9"/>
  <c r="O28" i="9"/>
  <c r="P28" i="9"/>
  <c r="L29" i="9"/>
  <c r="M29" i="9"/>
  <c r="N29" i="9"/>
  <c r="O29" i="9"/>
  <c r="P29" i="9"/>
  <c r="L30" i="9"/>
  <c r="M30" i="9"/>
  <c r="N30" i="9"/>
  <c r="O30" i="9"/>
  <c r="P30" i="9"/>
  <c r="L31" i="9"/>
  <c r="M31" i="9"/>
  <c r="N31" i="9"/>
  <c r="O31" i="9"/>
  <c r="P31" i="9"/>
  <c r="L32" i="9"/>
  <c r="M32" i="9"/>
  <c r="N32" i="9"/>
  <c r="O32" i="9"/>
  <c r="P32" i="9"/>
  <c r="L33" i="9"/>
  <c r="M33" i="9"/>
  <c r="N33" i="9"/>
  <c r="O33" i="9"/>
  <c r="P33" i="9"/>
  <c r="L34" i="9"/>
  <c r="M34" i="9"/>
  <c r="N34" i="9"/>
  <c r="O34" i="9"/>
  <c r="P34" i="9"/>
  <c r="L35" i="9"/>
  <c r="M35" i="9"/>
  <c r="N35" i="9"/>
  <c r="O35" i="9"/>
  <c r="P35" i="9"/>
  <c r="L36" i="9"/>
  <c r="M36" i="9"/>
  <c r="N36" i="9"/>
  <c r="O36" i="9"/>
  <c r="P36" i="9"/>
  <c r="L37" i="9"/>
  <c r="M37" i="9"/>
  <c r="N37" i="9"/>
  <c r="O37" i="9"/>
  <c r="P37" i="9"/>
  <c r="L38" i="9"/>
  <c r="M38" i="9"/>
  <c r="N38" i="9"/>
  <c r="O38" i="9"/>
  <c r="P38" i="9"/>
  <c r="L39" i="9"/>
  <c r="M39" i="9"/>
  <c r="N39" i="9"/>
  <c r="O39" i="9"/>
  <c r="P39" i="9"/>
  <c r="L40" i="9"/>
  <c r="M40" i="9"/>
  <c r="N40" i="9"/>
  <c r="O40" i="9"/>
  <c r="P40" i="9"/>
  <c r="L41" i="9"/>
  <c r="M41" i="9"/>
  <c r="N41" i="9"/>
  <c r="O41" i="9"/>
  <c r="P41" i="9"/>
  <c r="L42" i="9"/>
  <c r="M42" i="9"/>
  <c r="N42" i="9"/>
  <c r="O42" i="9"/>
  <c r="P42" i="9"/>
  <c r="L43" i="9"/>
  <c r="M43" i="9"/>
  <c r="N43" i="9"/>
  <c r="O43" i="9"/>
  <c r="P43" i="9"/>
  <c r="L44" i="9"/>
  <c r="M44" i="9"/>
  <c r="N44" i="9"/>
  <c r="O44" i="9"/>
  <c r="P44" i="9"/>
  <c r="L45" i="9"/>
  <c r="M45" i="9"/>
  <c r="N45" i="9"/>
  <c r="O45" i="9"/>
  <c r="P45" i="9"/>
  <c r="L46" i="9"/>
  <c r="M46" i="9"/>
  <c r="N46" i="9"/>
  <c r="O46" i="9"/>
  <c r="P46" i="9"/>
  <c r="L47" i="9"/>
  <c r="M47" i="9"/>
  <c r="N47" i="9"/>
  <c r="O47" i="9"/>
  <c r="P47" i="9"/>
  <c r="L49" i="9"/>
  <c r="M49" i="9"/>
  <c r="N49" i="9"/>
  <c r="O49" i="9"/>
  <c r="P49" i="9"/>
  <c r="L50" i="9"/>
  <c r="M50" i="9"/>
  <c r="N50" i="9"/>
  <c r="O50" i="9"/>
  <c r="P50" i="9"/>
  <c r="L51" i="9"/>
  <c r="M51" i="9"/>
  <c r="N51" i="9"/>
  <c r="O51" i="9"/>
  <c r="P51" i="9"/>
  <c r="L52" i="9"/>
  <c r="M52" i="9"/>
  <c r="N52" i="9"/>
  <c r="O52" i="9"/>
  <c r="P52" i="9"/>
  <c r="L53" i="9"/>
  <c r="M53" i="9"/>
  <c r="N53" i="9"/>
  <c r="O53" i="9"/>
  <c r="P53" i="9"/>
  <c r="L54" i="9"/>
  <c r="M54" i="9"/>
  <c r="N54" i="9"/>
  <c r="O54" i="9"/>
  <c r="P54" i="9"/>
  <c r="L55" i="9"/>
  <c r="M55" i="9"/>
  <c r="N55" i="9"/>
  <c r="O55" i="9"/>
  <c r="P55" i="9"/>
  <c r="L56" i="9"/>
  <c r="M56" i="9"/>
  <c r="N56" i="9"/>
  <c r="O56" i="9"/>
  <c r="P56" i="9"/>
  <c r="L57" i="9"/>
  <c r="M57" i="9"/>
  <c r="N57" i="9"/>
  <c r="O57" i="9"/>
  <c r="P57" i="9"/>
  <c r="L58" i="9"/>
  <c r="M58" i="9"/>
  <c r="N58" i="9"/>
  <c r="O58" i="9"/>
  <c r="P58" i="9"/>
  <c r="L59" i="9"/>
  <c r="M59" i="9"/>
  <c r="N59" i="9"/>
  <c r="O59" i="9"/>
  <c r="P59" i="9"/>
  <c r="L60" i="9"/>
  <c r="M60" i="9"/>
  <c r="N60" i="9"/>
  <c r="O60" i="9"/>
  <c r="P60" i="9"/>
  <c r="L61" i="9"/>
  <c r="M61" i="9"/>
  <c r="N61" i="9"/>
  <c r="O61" i="9"/>
  <c r="P61" i="9"/>
  <c r="L62" i="9"/>
  <c r="M62" i="9"/>
  <c r="N62" i="9"/>
  <c r="O62" i="9"/>
  <c r="P62" i="9"/>
  <c r="L63" i="9"/>
  <c r="M63" i="9"/>
  <c r="N63" i="9"/>
  <c r="O63" i="9"/>
  <c r="P63" i="9"/>
  <c r="L64" i="9"/>
  <c r="M64" i="9"/>
  <c r="N64" i="9"/>
  <c r="O64" i="9"/>
  <c r="P64" i="9"/>
  <c r="L65" i="9"/>
  <c r="M65" i="9"/>
  <c r="N65" i="9"/>
  <c r="O65" i="9"/>
  <c r="P65" i="9"/>
  <c r="L66" i="9"/>
  <c r="M66" i="9"/>
  <c r="N66" i="9"/>
  <c r="O66" i="9"/>
  <c r="P66" i="9"/>
  <c r="L68" i="9"/>
  <c r="M68" i="9"/>
  <c r="N68" i="9"/>
  <c r="O68" i="9"/>
  <c r="P68" i="9"/>
  <c r="L69" i="9"/>
  <c r="M69" i="9"/>
  <c r="N69" i="9"/>
  <c r="O69" i="9"/>
  <c r="P69" i="9"/>
  <c r="L70" i="9"/>
  <c r="M70" i="9"/>
  <c r="N70" i="9"/>
  <c r="O70" i="9"/>
  <c r="P70" i="9"/>
  <c r="L71" i="9"/>
  <c r="M71" i="9"/>
  <c r="N71" i="9"/>
  <c r="O71" i="9"/>
  <c r="P71" i="9"/>
  <c r="L72" i="9"/>
  <c r="M72" i="9"/>
  <c r="N72" i="9"/>
  <c r="O72" i="9"/>
  <c r="P72" i="9"/>
  <c r="L73" i="9"/>
  <c r="M73" i="9"/>
  <c r="N73" i="9"/>
  <c r="O73" i="9"/>
  <c r="P73" i="9"/>
  <c r="L74" i="9"/>
  <c r="M74" i="9"/>
  <c r="N74" i="9"/>
  <c r="O74" i="9"/>
  <c r="P74" i="9"/>
  <c r="L75" i="9"/>
  <c r="M75" i="9"/>
  <c r="N75" i="9"/>
  <c r="O75" i="9"/>
  <c r="P75" i="9"/>
  <c r="L76" i="9"/>
  <c r="M76" i="9"/>
  <c r="N76" i="9"/>
  <c r="O76" i="9"/>
  <c r="P76" i="9"/>
  <c r="L77" i="9"/>
  <c r="M77" i="9"/>
  <c r="N77" i="9"/>
  <c r="O77" i="9"/>
  <c r="P77" i="9"/>
  <c r="L78" i="9"/>
  <c r="M78" i="9"/>
  <c r="N78" i="9"/>
  <c r="O78" i="9"/>
  <c r="P78" i="9"/>
  <c r="L79" i="9"/>
  <c r="M79" i="9"/>
  <c r="N79" i="9"/>
  <c r="O79" i="9"/>
  <c r="P79" i="9"/>
  <c r="L80" i="9"/>
  <c r="M80" i="9"/>
  <c r="N80" i="9"/>
  <c r="O80" i="9"/>
  <c r="P80" i="9"/>
  <c r="L81" i="9"/>
  <c r="M81" i="9"/>
  <c r="N81" i="9"/>
  <c r="O81" i="9"/>
  <c r="P81" i="9"/>
  <c r="L82" i="9"/>
  <c r="M82" i="9"/>
  <c r="N82" i="9"/>
  <c r="O82" i="9"/>
  <c r="P82" i="9"/>
  <c r="L83" i="9"/>
  <c r="M83" i="9"/>
  <c r="N83" i="9"/>
  <c r="O83" i="9"/>
  <c r="P83" i="9"/>
  <c r="L85" i="9"/>
  <c r="M85" i="9"/>
  <c r="N85" i="9"/>
  <c r="O85" i="9"/>
  <c r="P85" i="9"/>
  <c r="L86" i="9"/>
  <c r="M86" i="9"/>
  <c r="N86" i="9"/>
  <c r="O86" i="9"/>
  <c r="P86" i="9"/>
  <c r="L87" i="9"/>
  <c r="M87" i="9"/>
  <c r="N87" i="9"/>
  <c r="O87" i="9"/>
  <c r="P87" i="9"/>
  <c r="L88" i="9"/>
  <c r="M88" i="9"/>
  <c r="N88" i="9"/>
  <c r="O88" i="9"/>
  <c r="P88" i="9"/>
  <c r="L89" i="9"/>
  <c r="M89" i="9"/>
  <c r="N89" i="9"/>
  <c r="O89" i="9"/>
  <c r="P89" i="9"/>
  <c r="L105" i="9"/>
  <c r="M105" i="9"/>
  <c r="N105" i="9"/>
  <c r="O105" i="9"/>
  <c r="P105" i="9"/>
  <c r="L106" i="9"/>
  <c r="M106" i="9"/>
  <c r="N106" i="9"/>
  <c r="O106" i="9"/>
  <c r="P106" i="9"/>
  <c r="L107" i="9"/>
  <c r="M107" i="9"/>
  <c r="N107" i="9"/>
  <c r="O107" i="9"/>
  <c r="P107" i="9"/>
  <c r="L108" i="9"/>
  <c r="M108" i="9"/>
  <c r="N108" i="9"/>
  <c r="O108" i="9"/>
  <c r="P108" i="9"/>
  <c r="L109" i="9"/>
  <c r="M109" i="9"/>
  <c r="N109" i="9"/>
  <c r="O109" i="9"/>
  <c r="P109" i="9"/>
  <c r="L110" i="9"/>
  <c r="M110" i="9"/>
  <c r="N110" i="9"/>
  <c r="O110" i="9"/>
  <c r="P110" i="9"/>
  <c r="L111" i="9"/>
  <c r="M111" i="9"/>
  <c r="N111" i="9"/>
  <c r="O111" i="9"/>
  <c r="P111" i="9"/>
  <c r="L112" i="9"/>
  <c r="M112" i="9"/>
  <c r="N112" i="9"/>
  <c r="O112" i="9"/>
  <c r="P112" i="9"/>
  <c r="L113" i="9"/>
  <c r="M113" i="9"/>
  <c r="N113" i="9"/>
  <c r="O113" i="9"/>
  <c r="P113" i="9"/>
  <c r="L114" i="9"/>
  <c r="M114" i="9"/>
  <c r="N114" i="9"/>
  <c r="O114" i="9"/>
  <c r="P114" i="9"/>
  <c r="L115" i="9"/>
  <c r="M115" i="9"/>
  <c r="N115" i="9"/>
  <c r="O115" i="9"/>
  <c r="P115" i="9"/>
  <c r="M4" i="9"/>
  <c r="N4" i="9"/>
  <c r="O4" i="9"/>
  <c r="P4" i="9"/>
  <c r="L4" i="9"/>
  <c r="C5" i="10"/>
  <c r="D5" i="10"/>
  <c r="E5" i="10"/>
  <c r="F5" i="10"/>
  <c r="G5" i="10"/>
  <c r="H5" i="10"/>
  <c r="I5" i="10"/>
  <c r="J5" i="10"/>
  <c r="C6" i="10"/>
  <c r="D6" i="10"/>
  <c r="E6" i="10"/>
  <c r="F6" i="10"/>
  <c r="G6" i="10"/>
  <c r="H6" i="10"/>
  <c r="I6" i="10"/>
  <c r="J6" i="10"/>
  <c r="C7" i="10"/>
  <c r="D7" i="10"/>
  <c r="E7" i="10"/>
  <c r="F7" i="10"/>
  <c r="G7" i="10"/>
  <c r="H7" i="10"/>
  <c r="I7" i="10"/>
  <c r="J7" i="10"/>
  <c r="C8" i="10"/>
  <c r="D8" i="10"/>
  <c r="E8" i="10"/>
  <c r="F8" i="10"/>
  <c r="G8" i="10"/>
  <c r="H8" i="10"/>
  <c r="I8" i="10"/>
  <c r="J8" i="10"/>
  <c r="C9" i="10"/>
  <c r="D9" i="10"/>
  <c r="E9" i="10"/>
  <c r="F9" i="10"/>
  <c r="G9" i="10"/>
  <c r="H9" i="10"/>
  <c r="I9" i="10"/>
  <c r="J9" i="10"/>
  <c r="C10" i="10"/>
  <c r="D10" i="10"/>
  <c r="E10" i="10"/>
  <c r="F10" i="10"/>
  <c r="G10" i="10"/>
  <c r="H10" i="10"/>
  <c r="I10" i="10"/>
  <c r="J10" i="10"/>
  <c r="C11" i="10"/>
  <c r="D11" i="10"/>
  <c r="E11" i="10"/>
  <c r="F11" i="10"/>
  <c r="G11" i="10"/>
  <c r="H11" i="10"/>
  <c r="I11" i="10"/>
  <c r="J11" i="10"/>
  <c r="C12" i="10"/>
  <c r="D12" i="10"/>
  <c r="E12" i="10"/>
  <c r="F12" i="10"/>
  <c r="G12" i="10"/>
  <c r="H12" i="10"/>
  <c r="I12" i="10"/>
  <c r="J12" i="10"/>
  <c r="C13" i="10"/>
  <c r="D13" i="10"/>
  <c r="E13" i="10"/>
  <c r="F13" i="10"/>
  <c r="G13" i="10"/>
  <c r="H13" i="10"/>
  <c r="I13" i="10"/>
  <c r="J13" i="10"/>
  <c r="C14" i="10"/>
  <c r="D14" i="10"/>
  <c r="E14" i="10"/>
  <c r="F14" i="10"/>
  <c r="G14" i="10"/>
  <c r="H14" i="10"/>
  <c r="I14" i="10"/>
  <c r="J14" i="10"/>
  <c r="C15" i="10"/>
  <c r="D15" i="10"/>
  <c r="E15" i="10"/>
  <c r="F15" i="10"/>
  <c r="G15" i="10"/>
  <c r="H15" i="10"/>
  <c r="I15" i="10"/>
  <c r="J15" i="10"/>
  <c r="C16" i="10"/>
  <c r="D16" i="10"/>
  <c r="E16" i="10"/>
  <c r="F16" i="10"/>
  <c r="G16" i="10"/>
  <c r="H16" i="10"/>
  <c r="I16" i="10"/>
  <c r="J16" i="10"/>
  <c r="C17" i="10"/>
  <c r="D17" i="10"/>
  <c r="E17" i="10"/>
  <c r="F17" i="10"/>
  <c r="G17" i="10"/>
  <c r="H17" i="10"/>
  <c r="I17" i="10"/>
  <c r="J17" i="10"/>
  <c r="C20" i="10"/>
  <c r="D20" i="10"/>
  <c r="E20" i="10"/>
  <c r="F20" i="10"/>
  <c r="G20" i="10"/>
  <c r="H20" i="10"/>
  <c r="I20" i="10"/>
  <c r="J20" i="10"/>
  <c r="C21" i="10"/>
  <c r="D21" i="10"/>
  <c r="E21" i="10"/>
  <c r="F21" i="10"/>
  <c r="G21" i="10"/>
  <c r="H21" i="10"/>
  <c r="I21" i="10"/>
  <c r="J21" i="10"/>
  <c r="C22" i="10"/>
  <c r="D22" i="10"/>
  <c r="E22" i="10"/>
  <c r="F22" i="10"/>
  <c r="G22" i="10"/>
  <c r="H22" i="10"/>
  <c r="I22" i="10"/>
  <c r="J22" i="10"/>
  <c r="C23" i="10"/>
  <c r="D23" i="10"/>
  <c r="E23" i="10"/>
  <c r="F23" i="10"/>
  <c r="G23" i="10"/>
  <c r="H23" i="10"/>
  <c r="I23" i="10"/>
  <c r="J23" i="10"/>
  <c r="C24" i="10"/>
  <c r="D24" i="10"/>
  <c r="E24" i="10"/>
  <c r="F24" i="10"/>
  <c r="G24" i="10"/>
  <c r="H24" i="10"/>
  <c r="I24" i="10"/>
  <c r="J24" i="10"/>
  <c r="C25" i="10"/>
  <c r="D25" i="10"/>
  <c r="E25" i="10"/>
  <c r="F25" i="10"/>
  <c r="G25" i="10"/>
  <c r="H25" i="10"/>
  <c r="I25" i="10"/>
  <c r="J25" i="10"/>
  <c r="C26" i="10"/>
  <c r="D26" i="10"/>
  <c r="E26" i="10"/>
  <c r="F26" i="10"/>
  <c r="G26" i="10"/>
  <c r="H26" i="10"/>
  <c r="I26" i="10"/>
  <c r="J26" i="10"/>
  <c r="C27" i="10"/>
  <c r="D27" i="10"/>
  <c r="E27" i="10"/>
  <c r="F27" i="10"/>
  <c r="G27" i="10"/>
  <c r="H27" i="10"/>
  <c r="I27" i="10"/>
  <c r="J27" i="10"/>
  <c r="C28" i="10"/>
  <c r="D28" i="10"/>
  <c r="E28" i="10"/>
  <c r="F28" i="10"/>
  <c r="G28" i="10"/>
  <c r="H28" i="10"/>
  <c r="I28" i="10"/>
  <c r="J28" i="10"/>
  <c r="C29" i="10"/>
  <c r="D29" i="10"/>
  <c r="E29" i="10"/>
  <c r="F29" i="10"/>
  <c r="G29" i="10"/>
  <c r="H29" i="10"/>
  <c r="I29" i="10"/>
  <c r="J29" i="10"/>
  <c r="C30" i="10"/>
  <c r="D30" i="10"/>
  <c r="E30" i="10"/>
  <c r="F30" i="10"/>
  <c r="G30" i="10"/>
  <c r="H30" i="10"/>
  <c r="I30" i="10"/>
  <c r="J30" i="10"/>
  <c r="C31" i="10"/>
  <c r="D31" i="10"/>
  <c r="E31" i="10"/>
  <c r="F31" i="10"/>
  <c r="G31" i="10"/>
  <c r="H31" i="10"/>
  <c r="I31" i="10"/>
  <c r="J31" i="10"/>
  <c r="C32" i="10"/>
  <c r="D32" i="10"/>
  <c r="E32" i="10"/>
  <c r="F32" i="10"/>
  <c r="G32" i="10"/>
  <c r="H32" i="10"/>
  <c r="I32" i="10"/>
  <c r="J32" i="10"/>
  <c r="C33" i="10"/>
  <c r="D33" i="10"/>
  <c r="E33" i="10"/>
  <c r="F33" i="10"/>
  <c r="G33" i="10"/>
  <c r="H33" i="10"/>
  <c r="I33" i="10"/>
  <c r="J33" i="10"/>
  <c r="C34" i="10"/>
  <c r="D34" i="10"/>
  <c r="E34" i="10"/>
  <c r="F34" i="10"/>
  <c r="G34" i="10"/>
  <c r="H34" i="10"/>
  <c r="I34" i="10"/>
  <c r="J34" i="10"/>
  <c r="C35" i="10"/>
  <c r="D35" i="10"/>
  <c r="E35" i="10"/>
  <c r="F35" i="10"/>
  <c r="G35" i="10"/>
  <c r="H35" i="10"/>
  <c r="I35" i="10"/>
  <c r="J35" i="10"/>
  <c r="C36" i="10"/>
  <c r="D36" i="10"/>
  <c r="E36" i="10"/>
  <c r="F36" i="10"/>
  <c r="G36" i="10"/>
  <c r="H36" i="10"/>
  <c r="I36" i="10"/>
  <c r="J36" i="10"/>
  <c r="C37" i="10"/>
  <c r="D37" i="10"/>
  <c r="E37" i="10"/>
  <c r="F37" i="10"/>
  <c r="G37" i="10"/>
  <c r="H37" i="10"/>
  <c r="I37" i="10"/>
  <c r="J37" i="10"/>
  <c r="C38" i="10"/>
  <c r="D38" i="10"/>
  <c r="E38" i="10"/>
  <c r="F38" i="10"/>
  <c r="G38" i="10"/>
  <c r="H38" i="10"/>
  <c r="I38" i="10"/>
  <c r="J38" i="10"/>
  <c r="C39" i="10"/>
  <c r="D39" i="10"/>
  <c r="E39" i="10"/>
  <c r="F39" i="10"/>
  <c r="G39" i="10"/>
  <c r="H39" i="10"/>
  <c r="I39" i="10"/>
  <c r="J39" i="10"/>
  <c r="C40" i="10"/>
  <c r="D40" i="10"/>
  <c r="E40" i="10"/>
  <c r="F40" i="10"/>
  <c r="G40" i="10"/>
  <c r="H40" i="10"/>
  <c r="I40" i="10"/>
  <c r="J40" i="10"/>
  <c r="C41" i="10"/>
  <c r="D41" i="10"/>
  <c r="E41" i="10"/>
  <c r="F41" i="10"/>
  <c r="G41" i="10"/>
  <c r="H41" i="10"/>
  <c r="I41" i="10"/>
  <c r="J41" i="10"/>
  <c r="C42" i="10"/>
  <c r="D42" i="10"/>
  <c r="E42" i="10"/>
  <c r="F42" i="10"/>
  <c r="G42" i="10"/>
  <c r="H42" i="10"/>
  <c r="I42" i="10"/>
  <c r="J42" i="10"/>
  <c r="C43" i="10"/>
  <c r="D43" i="10"/>
  <c r="E43" i="10"/>
  <c r="F43" i="10"/>
  <c r="G43" i="10"/>
  <c r="H43" i="10"/>
  <c r="I43" i="10"/>
  <c r="J43" i="10"/>
  <c r="C44" i="10"/>
  <c r="D44" i="10"/>
  <c r="E44" i="10"/>
  <c r="F44" i="10"/>
  <c r="G44" i="10"/>
  <c r="H44" i="10"/>
  <c r="I44" i="10"/>
  <c r="J44" i="10"/>
  <c r="C45" i="10"/>
  <c r="D45" i="10"/>
  <c r="E45" i="10"/>
  <c r="F45" i="10"/>
  <c r="G45" i="10"/>
  <c r="H45" i="10"/>
  <c r="I45" i="10"/>
  <c r="J45" i="10"/>
  <c r="C46" i="10"/>
  <c r="D46" i="10"/>
  <c r="E46" i="10"/>
  <c r="F46" i="10"/>
  <c r="G46" i="10"/>
  <c r="H46" i="10"/>
  <c r="I46" i="10"/>
  <c r="J46" i="10"/>
  <c r="C47" i="10"/>
  <c r="D47" i="10"/>
  <c r="E47" i="10"/>
  <c r="F47" i="10"/>
  <c r="G47" i="10"/>
  <c r="H47" i="10"/>
  <c r="I47" i="10"/>
  <c r="J47" i="10"/>
  <c r="C49" i="10"/>
  <c r="D49" i="10"/>
  <c r="E49" i="10"/>
  <c r="F49" i="10"/>
  <c r="G49" i="10"/>
  <c r="H49" i="10"/>
  <c r="I49" i="10"/>
  <c r="J49" i="10"/>
  <c r="C50" i="10"/>
  <c r="D50" i="10"/>
  <c r="E50" i="10"/>
  <c r="F50" i="10"/>
  <c r="G50" i="10"/>
  <c r="H50" i="10"/>
  <c r="I50" i="10"/>
  <c r="J50" i="10"/>
  <c r="C51" i="10"/>
  <c r="D51" i="10"/>
  <c r="E51" i="10"/>
  <c r="F51" i="10"/>
  <c r="G51" i="10"/>
  <c r="H51" i="10"/>
  <c r="I51" i="10"/>
  <c r="J51" i="10"/>
  <c r="C52" i="10"/>
  <c r="D52" i="10"/>
  <c r="E52" i="10"/>
  <c r="F52" i="10"/>
  <c r="G52" i="10"/>
  <c r="H52" i="10"/>
  <c r="I52" i="10"/>
  <c r="J52" i="10"/>
  <c r="C53" i="10"/>
  <c r="D53" i="10"/>
  <c r="E53" i="10"/>
  <c r="F53" i="10"/>
  <c r="G53" i="10"/>
  <c r="H53" i="10"/>
  <c r="I53" i="10"/>
  <c r="J53" i="10"/>
  <c r="C54" i="10"/>
  <c r="D54" i="10"/>
  <c r="E54" i="10"/>
  <c r="F54" i="10"/>
  <c r="G54" i="10"/>
  <c r="H54" i="10"/>
  <c r="I54" i="10"/>
  <c r="J54" i="10"/>
  <c r="C55" i="10"/>
  <c r="D55" i="10"/>
  <c r="E55" i="10"/>
  <c r="F55" i="10"/>
  <c r="G55" i="10"/>
  <c r="H55" i="10"/>
  <c r="I55" i="10"/>
  <c r="J55" i="10"/>
  <c r="C56" i="10"/>
  <c r="D56" i="10"/>
  <c r="E56" i="10"/>
  <c r="F56" i="10"/>
  <c r="G56" i="10"/>
  <c r="H56" i="10"/>
  <c r="I56" i="10"/>
  <c r="J56" i="10"/>
  <c r="C57" i="10"/>
  <c r="D57" i="10"/>
  <c r="E57" i="10"/>
  <c r="F57" i="10"/>
  <c r="G57" i="10"/>
  <c r="H57" i="10"/>
  <c r="I57" i="10"/>
  <c r="J57" i="10"/>
  <c r="C58" i="10"/>
  <c r="D58" i="10"/>
  <c r="E58" i="10"/>
  <c r="F58" i="10"/>
  <c r="G58" i="10"/>
  <c r="H58" i="10"/>
  <c r="I58" i="10"/>
  <c r="J58" i="10"/>
  <c r="C59" i="10"/>
  <c r="D59" i="10"/>
  <c r="E59" i="10"/>
  <c r="F59" i="10"/>
  <c r="G59" i="10"/>
  <c r="H59" i="10"/>
  <c r="I59" i="10"/>
  <c r="J59" i="10"/>
  <c r="C60" i="10"/>
  <c r="D60" i="10"/>
  <c r="E60" i="10"/>
  <c r="F60" i="10"/>
  <c r="G60" i="10"/>
  <c r="H60" i="10"/>
  <c r="I60" i="10"/>
  <c r="J60" i="10"/>
  <c r="C61" i="10"/>
  <c r="D61" i="10"/>
  <c r="E61" i="10"/>
  <c r="F61" i="10"/>
  <c r="G61" i="10"/>
  <c r="H61" i="10"/>
  <c r="I61" i="10"/>
  <c r="J61" i="10"/>
  <c r="C62" i="10"/>
  <c r="D62" i="10"/>
  <c r="E62" i="10"/>
  <c r="F62" i="10"/>
  <c r="G62" i="10"/>
  <c r="H62" i="10"/>
  <c r="I62" i="10"/>
  <c r="J62" i="10"/>
  <c r="C63" i="10"/>
  <c r="D63" i="10"/>
  <c r="E63" i="10"/>
  <c r="F63" i="10"/>
  <c r="G63" i="10"/>
  <c r="H63" i="10"/>
  <c r="I63" i="10"/>
  <c r="J63" i="10"/>
  <c r="C64" i="10"/>
  <c r="D64" i="10"/>
  <c r="E64" i="10"/>
  <c r="F64" i="10"/>
  <c r="G64" i="10"/>
  <c r="H64" i="10"/>
  <c r="I64" i="10"/>
  <c r="J64" i="10"/>
  <c r="C65" i="10"/>
  <c r="D65" i="10"/>
  <c r="E65" i="10"/>
  <c r="F65" i="10"/>
  <c r="G65" i="10"/>
  <c r="H65" i="10"/>
  <c r="I65" i="10"/>
  <c r="J65" i="10"/>
  <c r="C66" i="10"/>
  <c r="D66" i="10"/>
  <c r="E66" i="10"/>
  <c r="F66" i="10"/>
  <c r="G66" i="10"/>
  <c r="H66" i="10"/>
  <c r="I66" i="10"/>
  <c r="J66" i="10"/>
  <c r="C68" i="10"/>
  <c r="D68" i="10"/>
  <c r="E68" i="10"/>
  <c r="F68" i="10"/>
  <c r="G68" i="10"/>
  <c r="H68" i="10"/>
  <c r="I68" i="10"/>
  <c r="J68" i="10"/>
  <c r="C69" i="10"/>
  <c r="D69" i="10"/>
  <c r="E69" i="10"/>
  <c r="F69" i="10"/>
  <c r="G69" i="10"/>
  <c r="H69" i="10"/>
  <c r="I69" i="10"/>
  <c r="J69" i="10"/>
  <c r="C70" i="10"/>
  <c r="D70" i="10"/>
  <c r="E70" i="10"/>
  <c r="F70" i="10"/>
  <c r="G70" i="10"/>
  <c r="H70" i="10"/>
  <c r="I70" i="10"/>
  <c r="J70" i="10"/>
  <c r="C71" i="10"/>
  <c r="D71" i="10"/>
  <c r="E71" i="10"/>
  <c r="F71" i="10"/>
  <c r="G71" i="10"/>
  <c r="H71" i="10"/>
  <c r="I71" i="10"/>
  <c r="J71" i="10"/>
  <c r="C72" i="10"/>
  <c r="D72" i="10"/>
  <c r="E72" i="10"/>
  <c r="F72" i="10"/>
  <c r="G72" i="10"/>
  <c r="H72" i="10"/>
  <c r="I72" i="10"/>
  <c r="J72" i="10"/>
  <c r="C73" i="10"/>
  <c r="D73" i="10"/>
  <c r="E73" i="10"/>
  <c r="F73" i="10"/>
  <c r="G73" i="10"/>
  <c r="H73" i="10"/>
  <c r="I73" i="10"/>
  <c r="J73" i="10"/>
  <c r="C74" i="10"/>
  <c r="D74" i="10"/>
  <c r="E74" i="10"/>
  <c r="F74" i="10"/>
  <c r="G74" i="10"/>
  <c r="H74" i="10"/>
  <c r="I74" i="10"/>
  <c r="J74" i="10"/>
  <c r="C75" i="10"/>
  <c r="D75" i="10"/>
  <c r="E75" i="10"/>
  <c r="F75" i="10"/>
  <c r="G75" i="10"/>
  <c r="H75" i="10"/>
  <c r="I75" i="10"/>
  <c r="J75" i="10"/>
  <c r="C76" i="10"/>
  <c r="D76" i="10"/>
  <c r="E76" i="10"/>
  <c r="F76" i="10"/>
  <c r="G76" i="10"/>
  <c r="H76" i="10"/>
  <c r="I76" i="10"/>
  <c r="J76" i="10"/>
  <c r="C77" i="10"/>
  <c r="D77" i="10"/>
  <c r="E77" i="10"/>
  <c r="F77" i="10"/>
  <c r="G77" i="10"/>
  <c r="H77" i="10"/>
  <c r="I77" i="10"/>
  <c r="J77" i="10"/>
  <c r="C78" i="10"/>
  <c r="D78" i="10"/>
  <c r="E78" i="10"/>
  <c r="F78" i="10"/>
  <c r="G78" i="10"/>
  <c r="H78" i="10"/>
  <c r="I78" i="10"/>
  <c r="J78" i="10"/>
  <c r="C79" i="10"/>
  <c r="D79" i="10"/>
  <c r="E79" i="10"/>
  <c r="F79" i="10"/>
  <c r="G79" i="10"/>
  <c r="H79" i="10"/>
  <c r="I79" i="10"/>
  <c r="J79" i="10"/>
  <c r="C80" i="10"/>
  <c r="D80" i="10"/>
  <c r="E80" i="10"/>
  <c r="F80" i="10"/>
  <c r="G80" i="10"/>
  <c r="H80" i="10"/>
  <c r="I80" i="10"/>
  <c r="J80" i="10"/>
  <c r="C81" i="10"/>
  <c r="D81" i="10"/>
  <c r="E81" i="10"/>
  <c r="F81" i="10"/>
  <c r="G81" i="10"/>
  <c r="H81" i="10"/>
  <c r="I81" i="10"/>
  <c r="J81" i="10"/>
  <c r="C82" i="10"/>
  <c r="D82" i="10"/>
  <c r="E82" i="10"/>
  <c r="F82" i="10"/>
  <c r="G82" i="10"/>
  <c r="H82" i="10"/>
  <c r="I82" i="10"/>
  <c r="J82" i="10"/>
  <c r="C83" i="10"/>
  <c r="D83" i="10"/>
  <c r="E83" i="10"/>
  <c r="F83" i="10"/>
  <c r="G83" i="10"/>
  <c r="H83" i="10"/>
  <c r="I83" i="10"/>
  <c r="J83" i="10"/>
  <c r="C85" i="10"/>
  <c r="D85" i="10"/>
  <c r="E85" i="10"/>
  <c r="F85" i="10"/>
  <c r="G85" i="10"/>
  <c r="H85" i="10"/>
  <c r="I85" i="10"/>
  <c r="J85" i="10"/>
  <c r="C86" i="10"/>
  <c r="D86" i="10"/>
  <c r="E86" i="10"/>
  <c r="F86" i="10"/>
  <c r="G86" i="10"/>
  <c r="H86" i="10"/>
  <c r="I86" i="10"/>
  <c r="J86" i="10"/>
  <c r="C87" i="10"/>
  <c r="D87" i="10"/>
  <c r="E87" i="10"/>
  <c r="F87" i="10"/>
  <c r="G87" i="10"/>
  <c r="H87" i="10"/>
  <c r="I87" i="10"/>
  <c r="J87" i="10"/>
  <c r="C88" i="10"/>
  <c r="D88" i="10"/>
  <c r="E88" i="10"/>
  <c r="F88" i="10"/>
  <c r="G88" i="10"/>
  <c r="H88" i="10"/>
  <c r="I88" i="10"/>
  <c r="J88" i="10"/>
  <c r="C89" i="10"/>
  <c r="D89" i="10"/>
  <c r="E89" i="10"/>
  <c r="F89" i="10"/>
  <c r="G89" i="10"/>
  <c r="H89" i="10"/>
  <c r="I89" i="10"/>
  <c r="J89" i="10"/>
  <c r="C105" i="10"/>
  <c r="D105" i="10"/>
  <c r="E105" i="10"/>
  <c r="F105" i="10"/>
  <c r="G105" i="10"/>
  <c r="H105" i="10"/>
  <c r="I105" i="10"/>
  <c r="J105" i="10"/>
  <c r="C106" i="10"/>
  <c r="D106" i="10"/>
  <c r="E106" i="10"/>
  <c r="F106" i="10"/>
  <c r="G106" i="10"/>
  <c r="H106" i="10"/>
  <c r="I106" i="10"/>
  <c r="J106" i="10"/>
  <c r="C107" i="10"/>
  <c r="D107" i="10"/>
  <c r="E107" i="10"/>
  <c r="F107" i="10"/>
  <c r="G107" i="10"/>
  <c r="H107" i="10"/>
  <c r="I107" i="10"/>
  <c r="J107" i="10"/>
  <c r="C108" i="10"/>
  <c r="D108" i="10"/>
  <c r="E108" i="10"/>
  <c r="F108" i="10"/>
  <c r="G108" i="10"/>
  <c r="H108" i="10"/>
  <c r="I108" i="10"/>
  <c r="J108" i="10"/>
  <c r="C109" i="10"/>
  <c r="D109" i="10"/>
  <c r="E109" i="10"/>
  <c r="F109" i="10"/>
  <c r="G109" i="10"/>
  <c r="H109" i="10"/>
  <c r="I109" i="10"/>
  <c r="J109" i="10"/>
  <c r="C110" i="10"/>
  <c r="D110" i="10"/>
  <c r="E110" i="10"/>
  <c r="F110" i="10"/>
  <c r="G110" i="10"/>
  <c r="H110" i="10"/>
  <c r="I110" i="10"/>
  <c r="J110" i="10"/>
  <c r="C111" i="10"/>
  <c r="D111" i="10"/>
  <c r="E111" i="10"/>
  <c r="F111" i="10"/>
  <c r="G111" i="10"/>
  <c r="H111" i="10"/>
  <c r="I111" i="10"/>
  <c r="J111" i="10"/>
  <c r="C112" i="10"/>
  <c r="D112" i="10"/>
  <c r="E112" i="10"/>
  <c r="F112" i="10"/>
  <c r="G112" i="10"/>
  <c r="H112" i="10"/>
  <c r="I112" i="10"/>
  <c r="J112" i="10"/>
  <c r="C113" i="10"/>
  <c r="D113" i="10"/>
  <c r="E113" i="10"/>
  <c r="F113" i="10"/>
  <c r="G113" i="10"/>
  <c r="H113" i="10"/>
  <c r="I113" i="10"/>
  <c r="J113" i="10"/>
  <c r="C114" i="10"/>
  <c r="D114" i="10"/>
  <c r="E114" i="10"/>
  <c r="F114" i="10"/>
  <c r="G114" i="10"/>
  <c r="H114" i="10"/>
  <c r="I114" i="10"/>
  <c r="J114" i="10"/>
  <c r="C115" i="10"/>
  <c r="D115" i="10"/>
  <c r="E115" i="10"/>
  <c r="F115" i="10"/>
  <c r="G115" i="10"/>
  <c r="H115" i="10"/>
  <c r="I115" i="10"/>
  <c r="J115" i="10"/>
  <c r="D4" i="10"/>
  <c r="E4" i="10"/>
  <c r="F4" i="10"/>
  <c r="G4" i="10"/>
  <c r="H4" i="10"/>
  <c r="I4" i="10"/>
  <c r="J4" i="10"/>
  <c r="C4" i="10"/>
  <c r="M23" i="6" l="1"/>
  <c r="L23" i="6" l="1"/>
  <c r="C22" i="9"/>
  <c r="C23" i="9"/>
  <c r="C24" i="9"/>
  <c r="C25" i="9"/>
  <c r="C26" i="9"/>
  <c r="C27" i="9"/>
  <c r="C28" i="9"/>
  <c r="C29" i="9"/>
  <c r="C30" i="9"/>
  <c r="C31" i="9"/>
  <c r="C32" i="9"/>
  <c r="C33" i="9"/>
  <c r="C34" i="9"/>
  <c r="C35" i="9"/>
  <c r="C38" i="9"/>
  <c r="C39" i="9"/>
  <c r="C40" i="9"/>
  <c r="C41" i="9"/>
  <c r="C42" i="9"/>
  <c r="C43" i="9"/>
  <c r="C44" i="9"/>
  <c r="C45" i="9"/>
  <c r="C46" i="9"/>
  <c r="C47" i="9"/>
  <c r="C48" i="9"/>
  <c r="C49" i="9"/>
  <c r="C50" i="9"/>
  <c r="C51" i="9"/>
  <c r="C52" i="9"/>
  <c r="C54" i="9"/>
  <c r="C55" i="9"/>
  <c r="C56" i="9"/>
  <c r="C57" i="9"/>
  <c r="C58" i="9"/>
  <c r="C59" i="9"/>
  <c r="C60" i="9"/>
  <c r="C61" i="9"/>
  <c r="C62" i="9"/>
  <c r="C63" i="9"/>
  <c r="C64" i="9"/>
  <c r="C65" i="9"/>
  <c r="C67" i="9"/>
  <c r="C68" i="9"/>
  <c r="C69" i="9"/>
  <c r="C70" i="9"/>
  <c r="C71" i="9"/>
  <c r="C72" i="9"/>
  <c r="C73" i="9"/>
  <c r="C74" i="9"/>
  <c r="C75" i="9"/>
  <c r="C76" i="9"/>
  <c r="C77" i="9"/>
  <c r="C78" i="9"/>
  <c r="C79" i="9"/>
  <c r="C80" i="9"/>
  <c r="C81" i="9"/>
  <c r="C82" i="9"/>
  <c r="C83" i="9"/>
  <c r="C84" i="9"/>
  <c r="C86" i="9"/>
  <c r="C87" i="9"/>
  <c r="C88" i="9"/>
  <c r="C89" i="9"/>
  <c r="C90" i="9"/>
  <c r="C91" i="9"/>
  <c r="C92" i="9"/>
  <c r="C93" i="9"/>
  <c r="C94" i="9"/>
  <c r="C95" i="9"/>
  <c r="C96" i="9"/>
  <c r="C97" i="9"/>
  <c r="C98" i="9"/>
  <c r="C99" i="9"/>
  <c r="C100" i="9"/>
  <c r="C101" i="9"/>
  <c r="C103" i="9"/>
  <c r="C104" i="9"/>
  <c r="C105" i="9"/>
  <c r="C106" i="9"/>
  <c r="C107" i="9"/>
  <c r="C123" i="9"/>
  <c r="C124" i="9"/>
  <c r="C125" i="9"/>
  <c r="C126" i="9"/>
  <c r="C127" i="9"/>
  <c r="C128" i="9"/>
  <c r="C129" i="9"/>
  <c r="C130" i="9"/>
  <c r="C131" i="9"/>
  <c r="C132" i="9"/>
  <c r="C133" i="9"/>
  <c r="C3" i="7" l="1"/>
  <c r="C4" i="7"/>
  <c r="C5" i="7"/>
  <c r="C2" i="7"/>
  <c r="AA9" i="8"/>
  <c r="AA10" i="8"/>
  <c r="AA11" i="8"/>
  <c r="AA12" i="8"/>
  <c r="AA13" i="8"/>
  <c r="AA14" i="8"/>
  <c r="AA15" i="8"/>
  <c r="AA16" i="8"/>
  <c r="AA17" i="8"/>
  <c r="AA21" i="8"/>
  <c r="AA22" i="8"/>
  <c r="AA25" i="8"/>
  <c r="AA26" i="8"/>
  <c r="AA27" i="8"/>
  <c r="AA28" i="8"/>
  <c r="AA29" i="8"/>
  <c r="AA30" i="8"/>
  <c r="AA31" i="8"/>
  <c r="AA32" i="8"/>
  <c r="AA33" i="8"/>
  <c r="AA34" i="8"/>
  <c r="AA36" i="8"/>
  <c r="AA37" i="8"/>
  <c r="AA38" i="8"/>
  <c r="AA39" i="8"/>
  <c r="AA40" i="8"/>
  <c r="AA41" i="8"/>
  <c r="AA42" i="8"/>
  <c r="AA43" i="8"/>
  <c r="AA44" i="8"/>
  <c r="AA45" i="8"/>
  <c r="AA46" i="8"/>
  <c r="AA47" i="8"/>
  <c r="AA49" i="8"/>
  <c r="AA50" i="8"/>
  <c r="AA51" i="8"/>
  <c r="AA52" i="8"/>
  <c r="AA53" i="8"/>
  <c r="AA54" i="8"/>
  <c r="AA55" i="8"/>
  <c r="AA56" i="8"/>
  <c r="AA57" i="8"/>
  <c r="AA58" i="8"/>
  <c r="AA59" i="8"/>
  <c r="AA60" i="8"/>
  <c r="AA61" i="8"/>
  <c r="AA62" i="8"/>
  <c r="AA63" i="8"/>
  <c r="AA64" i="8"/>
  <c r="AA65" i="8"/>
  <c r="AA66" i="8"/>
  <c r="AA68" i="8"/>
  <c r="AA69" i="8"/>
  <c r="AA70" i="8"/>
  <c r="AA71" i="8"/>
  <c r="AA72" i="8"/>
  <c r="AA73" i="8"/>
  <c r="AA74" i="8"/>
  <c r="AA75" i="8"/>
  <c r="AA76" i="8"/>
  <c r="AA77" i="8"/>
  <c r="AA78" i="8"/>
  <c r="AA79" i="8"/>
  <c r="AA80" i="8"/>
  <c r="AA81" i="8"/>
  <c r="AA82" i="8"/>
  <c r="AA83" i="8"/>
  <c r="AA85" i="8"/>
  <c r="AA86" i="8"/>
  <c r="AA87" i="8"/>
  <c r="AA88" i="8"/>
  <c r="AA89" i="8"/>
  <c r="AA105" i="8"/>
  <c r="AA106" i="8"/>
  <c r="AA107" i="8"/>
  <c r="AA108" i="8"/>
  <c r="AA109" i="8"/>
  <c r="AA110" i="8"/>
  <c r="AA111" i="8"/>
  <c r="AA112" i="8"/>
  <c r="AA113" i="8"/>
  <c r="AA114" i="8"/>
  <c r="AA115" i="8"/>
  <c r="Z9" i="8"/>
  <c r="Z10" i="8"/>
  <c r="Z11" i="8"/>
  <c r="Z12" i="8"/>
  <c r="Z13" i="8"/>
  <c r="Z14" i="8"/>
  <c r="Z15" i="8"/>
  <c r="Z16" i="8"/>
  <c r="Z17" i="8"/>
  <c r="Z21" i="8"/>
  <c r="Z22" i="8"/>
  <c r="Z25" i="8"/>
  <c r="Z26" i="8"/>
  <c r="Z27" i="8"/>
  <c r="Z28" i="8"/>
  <c r="Z29" i="8"/>
  <c r="Z30" i="8"/>
  <c r="Z31" i="8"/>
  <c r="Z32" i="8"/>
  <c r="Z33" i="8"/>
  <c r="Z34" i="8"/>
  <c r="Z36" i="8"/>
  <c r="Z37" i="8"/>
  <c r="Z38" i="8"/>
  <c r="Z39" i="8"/>
  <c r="Z40" i="8"/>
  <c r="Z41" i="8"/>
  <c r="Z42" i="8"/>
  <c r="Z43" i="8"/>
  <c r="Z44" i="8"/>
  <c r="Z45" i="8"/>
  <c r="Z46" i="8"/>
  <c r="Z47" i="8"/>
  <c r="Z49" i="8"/>
  <c r="Z50" i="8"/>
  <c r="Z51" i="8"/>
  <c r="Z52" i="8"/>
  <c r="Z53" i="8"/>
  <c r="Z54" i="8"/>
  <c r="Z55" i="8"/>
  <c r="Z56" i="8"/>
  <c r="Z57" i="8"/>
  <c r="Z58" i="8"/>
  <c r="Z59" i="8"/>
  <c r="Z60" i="8"/>
  <c r="Z61" i="8"/>
  <c r="Z62" i="8"/>
  <c r="Z63" i="8"/>
  <c r="Z64" i="8"/>
  <c r="Z65" i="8"/>
  <c r="Z66" i="8"/>
  <c r="Z68" i="8"/>
  <c r="Z69" i="8"/>
  <c r="Z70" i="8"/>
  <c r="Z71" i="8"/>
  <c r="Z72" i="8"/>
  <c r="Z73" i="8"/>
  <c r="Z74" i="8"/>
  <c r="Z75" i="8"/>
  <c r="Z76" i="8"/>
  <c r="Z78" i="8"/>
  <c r="Z79" i="8"/>
  <c r="Z80" i="8"/>
  <c r="Z81" i="8"/>
  <c r="Z82" i="8"/>
  <c r="Z83" i="8"/>
  <c r="Z85" i="8"/>
  <c r="Z86" i="8"/>
  <c r="Z87" i="8"/>
  <c r="Z88" i="8"/>
  <c r="Z89" i="8"/>
  <c r="Z105" i="8"/>
  <c r="Z106" i="8"/>
  <c r="Z107" i="8"/>
  <c r="Z108" i="8"/>
  <c r="Z109" i="8"/>
  <c r="Z110" i="8"/>
  <c r="Z111" i="8"/>
  <c r="Z112" i="8"/>
  <c r="Z113" i="8"/>
  <c r="Z114" i="8"/>
  <c r="Z115" i="8"/>
  <c r="B5" i="7" l="1"/>
  <c r="B4" i="7"/>
  <c r="B3" i="7"/>
  <c r="B2" i="7"/>
  <c r="A20" i="8" l="1"/>
  <c r="A21" i="8"/>
  <c r="A22" i="8"/>
  <c r="A23" i="8"/>
  <c r="A24" i="8"/>
  <c r="A25" i="8"/>
  <c r="A26" i="8"/>
  <c r="A27" i="8"/>
  <c r="A28" i="8"/>
  <c r="A29" i="8"/>
  <c r="A30" i="8"/>
  <c r="A31" i="8"/>
  <c r="A32" i="8"/>
  <c r="A33" i="8"/>
  <c r="A34" i="8"/>
  <c r="A35" i="8"/>
  <c r="AA35" i="8" s="1"/>
  <c r="A36" i="8"/>
  <c r="A37" i="8"/>
  <c r="A38" i="8"/>
  <c r="A39" i="8"/>
  <c r="A40" i="8"/>
  <c r="A41" i="8"/>
  <c r="A42" i="8"/>
  <c r="A43" i="8"/>
  <c r="A44" i="8"/>
  <c r="A45" i="8"/>
  <c r="A46" i="8"/>
  <c r="A47" i="8"/>
  <c r="A49" i="8"/>
  <c r="A50" i="8"/>
  <c r="A51" i="8"/>
  <c r="A52" i="8"/>
  <c r="A53" i="8"/>
  <c r="A54" i="8"/>
  <c r="A55" i="8"/>
  <c r="A56" i="8"/>
  <c r="A57" i="8"/>
  <c r="A58" i="8"/>
  <c r="A59" i="8"/>
  <c r="A60" i="8"/>
  <c r="A61" i="8"/>
  <c r="A62" i="8"/>
  <c r="A63" i="8"/>
  <c r="A64" i="8"/>
  <c r="A65" i="8"/>
  <c r="A66" i="8"/>
  <c r="A68" i="8"/>
  <c r="A69" i="8"/>
  <c r="A70" i="8"/>
  <c r="A71" i="8"/>
  <c r="A72" i="8"/>
  <c r="A73" i="8"/>
  <c r="A74" i="8"/>
  <c r="A75" i="8"/>
  <c r="A76" i="8"/>
  <c r="A77" i="8"/>
  <c r="A78" i="8"/>
  <c r="A79" i="8"/>
  <c r="A80" i="8"/>
  <c r="A81" i="8"/>
  <c r="A82" i="8"/>
  <c r="A83" i="8"/>
  <c r="A85" i="8"/>
  <c r="A86" i="8"/>
  <c r="A87" i="8"/>
  <c r="A88" i="8"/>
  <c r="A89" i="8"/>
  <c r="A105" i="8"/>
  <c r="A106" i="8"/>
  <c r="A107" i="8"/>
  <c r="A108" i="8"/>
  <c r="A109" i="8"/>
  <c r="A110" i="8"/>
  <c r="A111" i="8"/>
  <c r="A112" i="8"/>
  <c r="A113" i="8"/>
  <c r="A114" i="8"/>
  <c r="A115" i="8"/>
  <c r="Z24" i="8" l="1"/>
  <c r="AA24" i="8"/>
  <c r="Z23" i="8"/>
  <c r="AA23" i="8"/>
  <c r="Z35" i="8"/>
  <c r="AA7" i="8"/>
  <c r="Z8" i="8"/>
  <c r="Z20" i="8"/>
  <c r="AA20" i="8"/>
  <c r="AA6" i="8"/>
  <c r="AA5" i="8"/>
  <c r="L6" i="3"/>
  <c r="K6" i="3"/>
  <c r="J6" i="3"/>
  <c r="I6" i="3"/>
  <c r="H6" i="3"/>
  <c r="G6" i="3"/>
  <c r="F6" i="3"/>
  <c r="Z4" i="8" l="1"/>
  <c r="AA4" i="8"/>
  <c r="Z6" i="8"/>
  <c r="Z5" i="8"/>
  <c r="Z7" i="8" l="1"/>
  <c r="A5" i="8"/>
  <c r="A16" i="8"/>
  <c r="A9" i="8"/>
  <c r="A17" i="8"/>
  <c r="A13" i="8"/>
  <c r="A8" i="8"/>
  <c r="A7" i="8"/>
  <c r="A11" i="8"/>
  <c r="A14" i="8"/>
  <c r="A12" i="8"/>
  <c r="A10" i="8"/>
  <c r="A6" i="8"/>
  <c r="A15" i="8"/>
  <c r="A4" i="8"/>
  <c r="AG101" i="8" l="1"/>
  <c r="AG79" i="8"/>
  <c r="AG82" i="8"/>
  <c r="AG93" i="8"/>
  <c r="AG119" i="8"/>
  <c r="AG113" i="8"/>
  <c r="AG14" i="8"/>
  <c r="AG125" i="8"/>
  <c r="AG65" i="8"/>
  <c r="AG47" i="8"/>
  <c r="AG53" i="8"/>
  <c r="AG50" i="8"/>
  <c r="AG96" i="8"/>
  <c r="AG5" i="8"/>
  <c r="AG95" i="8"/>
  <c r="AG41" i="8"/>
  <c r="AG88" i="8"/>
  <c r="AG103" i="8"/>
  <c r="AG136" i="8"/>
  <c r="AG106" i="8"/>
  <c r="AG35" i="8"/>
  <c r="AG131" i="8"/>
  <c r="AG29" i="8"/>
  <c r="AG13" i="8"/>
  <c r="AG111" i="8"/>
  <c r="AG138" i="8"/>
  <c r="AG28" i="8"/>
  <c r="AG23" i="8"/>
  <c r="AG132" i="8"/>
  <c r="AG67" i="8"/>
  <c r="AG17" i="8"/>
  <c r="AG141" i="8"/>
  <c r="AG39" i="8"/>
  <c r="AG44" i="8"/>
  <c r="AG42" i="8"/>
  <c r="AG139" i="8"/>
  <c r="AG66" i="8"/>
  <c r="AG61" i="8"/>
  <c r="AG24" i="8"/>
  <c r="AG59" i="8"/>
  <c r="AG56" i="8"/>
  <c r="AG114" i="8"/>
  <c r="AG52" i="8"/>
  <c r="AG72" i="8"/>
  <c r="AG124" i="8"/>
  <c r="AG12" i="8"/>
  <c r="AG71" i="8"/>
  <c r="AG45" i="8"/>
  <c r="AG86" i="8"/>
  <c r="AG75" i="8"/>
  <c r="AG127" i="8"/>
  <c r="AG62" i="8"/>
  <c r="AG7" i="8"/>
  <c r="AG60" i="8"/>
  <c r="AG37" i="8"/>
  <c r="AG40" i="8"/>
  <c r="AG34" i="8"/>
  <c r="AG89" i="8"/>
  <c r="AG21" i="8"/>
  <c r="AG84" i="8"/>
  <c r="AG112" i="8"/>
  <c r="AG70" i="8"/>
  <c r="AG48" i="8"/>
  <c r="AG69" i="8"/>
  <c r="AG116" i="8"/>
  <c r="AG27" i="8"/>
  <c r="AG58" i="8"/>
  <c r="AG46" i="8"/>
  <c r="AG18" i="8"/>
  <c r="AG105" i="8"/>
  <c r="AG68" i="8"/>
  <c r="AG99" i="8"/>
  <c r="AG76" i="8"/>
  <c r="AG11" i="8"/>
  <c r="AG135" i="8"/>
  <c r="AG128" i="8"/>
  <c r="AG26" i="8"/>
  <c r="AG85" i="8"/>
  <c r="AG90" i="8"/>
  <c r="AG19" i="8"/>
  <c r="AG104" i="8"/>
  <c r="AG109" i="8"/>
  <c r="AG115" i="8"/>
  <c r="AG140" i="8"/>
  <c r="AG117" i="8"/>
  <c r="AG63" i="8"/>
  <c r="AG129" i="8"/>
  <c r="AG98" i="8"/>
  <c r="AG78" i="8"/>
  <c r="AG30" i="8"/>
  <c r="AG80" i="8"/>
  <c r="AG25" i="8"/>
  <c r="AG110" i="8"/>
  <c r="AG15" i="8"/>
  <c r="AG64" i="8"/>
  <c r="AG100" i="8"/>
  <c r="AG107" i="8"/>
  <c r="AG54" i="8"/>
  <c r="AG87" i="8"/>
  <c r="AG108" i="8"/>
  <c r="AG10" i="8"/>
  <c r="AG122" i="8"/>
  <c r="AG9" i="8"/>
  <c r="AG16" i="8"/>
  <c r="AG31" i="8"/>
  <c r="AG20" i="8"/>
  <c r="AG134" i="8"/>
  <c r="AG43" i="8"/>
  <c r="AG83" i="8"/>
  <c r="AG49" i="8"/>
  <c r="AG22" i="8"/>
  <c r="AG130" i="8"/>
  <c r="AG55" i="8"/>
  <c r="AG32" i="8"/>
  <c r="AG120" i="8"/>
  <c r="AG123" i="8"/>
  <c r="AG36" i="8"/>
  <c r="AG33" i="8"/>
  <c r="AG4" i="8"/>
  <c r="AG77" i="8"/>
  <c r="AG94" i="8"/>
  <c r="AG73" i="8"/>
  <c r="AG38" i="8"/>
  <c r="AG57" i="8"/>
  <c r="AG126" i="8"/>
  <c r="AG133" i="8"/>
  <c r="AG81" i="8"/>
  <c r="AG118" i="8"/>
  <c r="AG92" i="8"/>
  <c r="AG91" i="8"/>
  <c r="AG74" i="8"/>
  <c r="AG8" i="8"/>
  <c r="AG51" i="8"/>
  <c r="AG137" i="8"/>
  <c r="AG102" i="8"/>
  <c r="AG121" i="8"/>
  <c r="AG97" i="8"/>
  <c r="AG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Garfinkel, Johanna</author>
  </authors>
  <commentList>
    <comment ref="V2" authorId="0" shapeId="0" xr:uid="{06E64970-58CF-400D-BEF3-04E5C500EFEF}">
      <text>
        <r>
          <rPr>
            <sz val="9"/>
            <color indexed="81"/>
            <rFont val="Tahoma"/>
            <family val="2"/>
          </rPr>
          <t xml:space="preserve">2022 Basic Edition, released January 27, 2022:
https://hts.usitc.gov/current </t>
        </r>
      </text>
    </comment>
  </commentList>
</comments>
</file>

<file path=xl/sharedStrings.xml><?xml version="1.0" encoding="utf-8"?>
<sst xmlns="http://schemas.openxmlformats.org/spreadsheetml/2006/main" count="2167" uniqueCount="711">
  <si>
    <t>HFC Allowance Calculator</t>
  </si>
  <si>
    <r>
      <rPr>
        <b/>
        <sz val="11"/>
        <rFont val="Arial"/>
        <family val="2"/>
      </rPr>
      <t xml:space="preserve">Purpose: </t>
    </r>
    <r>
      <rPr>
        <sz val="11"/>
        <rFont val="Arial"/>
        <family val="2"/>
      </rPr>
      <t>This calculator allows users to calculate the number of allowances needed to produce and/or import HFCs and HFC blends based on the exchange value of each regulated substance. For blends that contain ozone-depleting substances (ODS) that are not yet phased out (i.e., R-416A), the calculator also provides the number of ODS allowances required.</t>
    </r>
  </si>
  <si>
    <r>
      <rPr>
        <b/>
        <sz val="11"/>
        <rFont val="Arial"/>
        <family val="2"/>
      </rPr>
      <t xml:space="preserve">Instructions: </t>
    </r>
    <r>
      <rPr>
        <sz val="11"/>
        <rFont val="Arial"/>
        <family val="2"/>
      </rPr>
      <t xml:space="preserve">Select an HFC and/or HFC blend from the dropdown list. For each HFC and HFC blend selected, enter the quantity you intend to produce and/or import. Enter your current HFC allowance balance to determine the number of unexpended allowances remaining after producing and/or importing the regulated HFCs. If you intend to produce and/or import an HFC blend that is not found in the dropdown list, use the blend composition calculator below to calculate the quantity of each regulated HFC contained in the blend for entry into the HFC allowance calculator. </t>
    </r>
  </si>
  <si>
    <r>
      <rPr>
        <b/>
        <sz val="11"/>
        <rFont val="Arial"/>
        <family val="2"/>
      </rPr>
      <t>Disclaimer:</t>
    </r>
    <r>
      <rPr>
        <sz val="11"/>
        <rFont val="Arial"/>
        <family val="2"/>
      </rPr>
      <t xml:space="preserve"> This tool is for informational purposes to assist potential HFC producers, importers, and exporters. Anyone producing or importing HFCs is responsible for ensuring they have sufficient allowances to import or produce HFCs.</t>
    </r>
  </si>
  <si>
    <r>
      <rPr>
        <b/>
        <sz val="11"/>
        <rFont val="Arial"/>
        <family val="2"/>
      </rPr>
      <t xml:space="preserve">Key: </t>
    </r>
    <r>
      <rPr>
        <sz val="11"/>
        <rFont val="Arial"/>
        <family val="2"/>
      </rPr>
      <t xml:space="preserve">Enter data in yellow-shaded cells. White-shaded cells will auto-populate and cannot be edited. </t>
    </r>
  </si>
  <si>
    <t>Chemical Name</t>
  </si>
  <si>
    <t>Quantity</t>
  </si>
  <si>
    <t>Unit</t>
  </si>
  <si>
    <t>Exchange Value</t>
  </si>
  <si>
    <t>HTS Code*</t>
  </si>
  <si>
    <t>HFC CAS Number(s)</t>
  </si>
  <si>
    <t>HFC Allowances 
Needed (MTEVe)</t>
  </si>
  <si>
    <t>ODS Allowances 
Needed (kg)</t>
  </si>
  <si>
    <t>Total Allowances Needed</t>
  </si>
  <si>
    <t>Current HFC Allowance Balance (MTEVe)</t>
  </si>
  <si>
    <t>Unexpended Allowances Remaining after Production and/or Import (MTEVe)</t>
  </si>
  <si>
    <t>Blend Composition Calculator</t>
  </si>
  <si>
    <r>
      <rPr>
        <b/>
        <sz val="11"/>
        <rFont val="Arial"/>
        <family val="2"/>
      </rPr>
      <t xml:space="preserve">Instructions: </t>
    </r>
    <r>
      <rPr>
        <sz val="11"/>
        <rFont val="Arial"/>
        <family val="2"/>
      </rPr>
      <t xml:space="preserve">For blends that are not in the dropdown list in the table above, use this tool to calculate the quantity of each regulated HFC contained in the blend. Then enter the results for each HFC component in the table above to determine the number of allowances needed to import the blend. </t>
    </r>
  </si>
  <si>
    <t>HFC Composition (%)</t>
  </si>
  <si>
    <t>Blend Name:</t>
  </si>
  <si>
    <t>HFC Component 1:</t>
  </si>
  <si>
    <t>HFC Component 2:</t>
  </si>
  <si>
    <t>HFC Component 3:</t>
  </si>
  <si>
    <t>HFC Component 4:</t>
  </si>
  <si>
    <t>Unit Key</t>
  </si>
  <si>
    <t>lbs</t>
  </si>
  <si>
    <t>Pounds</t>
  </si>
  <si>
    <t>kg</t>
  </si>
  <si>
    <t>Kilograms</t>
  </si>
  <si>
    <t>MT</t>
  </si>
  <si>
    <t>Metric Tons</t>
  </si>
  <si>
    <t>MMT</t>
  </si>
  <si>
    <t>Million Metric Tons</t>
  </si>
  <si>
    <t>MTEVe</t>
  </si>
  <si>
    <t>Metric Tons Exchange Value Equivalent</t>
  </si>
  <si>
    <t>https://www.epa.gov/climate-hfcs-reduction</t>
  </si>
  <si>
    <t>Table 1: Exchange Values</t>
  </si>
  <si>
    <t>Table 2: HTS Codes</t>
  </si>
  <si>
    <t>Table 3: HFC CAS Numbers</t>
  </si>
  <si>
    <t>Table 4: Blend CAS Numbers</t>
  </si>
  <si>
    <t>Table 5: ODS Information</t>
  </si>
  <si>
    <t>Table 6: HTS Codes</t>
  </si>
  <si>
    <t>Exchange Value </t>
  </si>
  <si>
    <t>HTS Code</t>
  </si>
  <si>
    <t>CAS Number</t>
  </si>
  <si>
    <t>Blend Name</t>
  </si>
  <si>
    <t>CAS Number 1</t>
  </si>
  <si>
    <t>CAS Number 2</t>
  </si>
  <si>
    <t>CAS Number 3</t>
  </si>
  <si>
    <t>CAS Number 4</t>
  </si>
  <si>
    <t>CAS Number 5</t>
  </si>
  <si>
    <t>Contains Phased Out ODS?</t>
  </si>
  <si>
    <t>Contains HCFC-124?</t>
  </si>
  <si>
    <t>Description</t>
  </si>
  <si>
    <t>HFC-125</t>
  </si>
  <si>
    <t>354-33-6</t>
  </si>
  <si>
    <t>R-401A</t>
  </si>
  <si>
    <t>No</t>
  </si>
  <si>
    <t>2903.41.1000</t>
  </si>
  <si>
    <t>Trifluoromethane (HFC-23)</t>
  </si>
  <si>
    <t>HFC-134 </t>
  </si>
  <si>
    <t>2903.45.1000</t>
  </si>
  <si>
    <t>359-35-3</t>
  </si>
  <si>
    <t>R-401B</t>
  </si>
  <si>
    <t>2903.42.1000</t>
  </si>
  <si>
    <t>Difluoromethane (HFC-32)</t>
  </si>
  <si>
    <t>HFC-134a</t>
  </si>
  <si>
    <t>811-97-2</t>
  </si>
  <si>
    <t>R-401C</t>
  </si>
  <si>
    <t>2903.43.1000</t>
  </si>
  <si>
    <t>Fluoromethane (HFC-41), 1,2-difluoroethane (HFC-152) and 1,1-difluoroethane (HFC-152a)</t>
  </si>
  <si>
    <t>HFC-143</t>
  </si>
  <si>
    <t>430-66-0</t>
  </si>
  <si>
    <t>R-402A</t>
  </si>
  <si>
    <t>HFC-143a</t>
  </si>
  <si>
    <t>420-46-2</t>
  </si>
  <si>
    <t>R-402B</t>
  </si>
  <si>
    <t>HFC-152</t>
  </si>
  <si>
    <t>624-72-6</t>
  </si>
  <si>
    <t>R-404A</t>
  </si>
  <si>
    <t>1,1,1,2-Tetrafluoroethane (HFC-134a) and 1,1,2,2-tetrafluoroethane (HFC-134)</t>
  </si>
  <si>
    <t>HFC-152a</t>
  </si>
  <si>
    <t>75-37-6</t>
  </si>
  <si>
    <t>R-405A</t>
  </si>
  <si>
    <t>HFC-227ea</t>
  </si>
  <si>
    <t>2903.46.1000</t>
  </si>
  <si>
    <t>431-89-0</t>
  </si>
  <si>
    <t>R-407A</t>
  </si>
  <si>
    <t>1,1,1,2,3,3,3-Heptafluoropropane (HFC-227ea), 1,1,1,2,2,3-hexafluoropropane (HFC-236cb), 1,1,1,2,3,3-hexafluoropropane (HFC-236ea) and 1,1,1,3,3,3-hexafluoropropane (HFC-236fa)</t>
  </si>
  <si>
    <t>HFC-23</t>
  </si>
  <si>
    <t>75-46-7</t>
  </si>
  <si>
    <t>R-407B</t>
  </si>
  <si>
    <t>HFC-236cb</t>
  </si>
  <si>
    <t>677-56-5</t>
  </si>
  <si>
    <t>R-407C</t>
  </si>
  <si>
    <t>HFC-236ea</t>
  </si>
  <si>
    <t>431-63-0</t>
  </si>
  <si>
    <t>R-407D</t>
  </si>
  <si>
    <t>2903.47.1000</t>
  </si>
  <si>
    <t>1,1,1,3,3-Pentafluoropropane (HFC-245fa) and 1,1,2,2,3-pentafluoropropane (HFC-245ca)</t>
  </si>
  <si>
    <t>HFC-236fa</t>
  </si>
  <si>
    <t>690-39-1</t>
  </si>
  <si>
    <t>R-407E</t>
  </si>
  <si>
    <t>HFC-245ca</t>
  </si>
  <si>
    <t>679-86-7</t>
  </si>
  <si>
    <t>R-407F</t>
  </si>
  <si>
    <t>2903.48.0000</t>
  </si>
  <si>
    <t>1,1,1,3,3-Pentafluorobutane (HFC-365mfc) and 1,1,1,2,2,3,4,5,5,5-decafluoropentane (HFC-4310mee)</t>
  </si>
  <si>
    <t>HFC-245fa</t>
  </si>
  <si>
    <t>460-73-1</t>
  </si>
  <si>
    <t>R-407G</t>
  </si>
  <si>
    <t>HFC-32</t>
  </si>
  <si>
    <t>75-10-5</t>
  </si>
  <si>
    <t>R-407H</t>
  </si>
  <si>
    <t>Mixtures containing halogenated derivatives of methane, ethane or propane: Containing chlorofluorocarbons (CFCs), whether or not containing hydrochlorofluorocarbons (HCFCs), perfluorocarbons (PFCs) or hydrofluorocarbons (HFCs)</t>
  </si>
  <si>
    <t>HFC-365mfc</t>
  </si>
  <si>
    <t>406-58-6</t>
  </si>
  <si>
    <t>R-407I</t>
  </si>
  <si>
    <t>HFC-41</t>
  </si>
  <si>
    <t>593-53-3</t>
  </si>
  <si>
    <t>R-408A</t>
  </si>
  <si>
    <t>HFC-43-10mee</t>
  </si>
  <si>
    <t>138495-42-8</t>
  </si>
  <si>
    <t>R-410A</t>
  </si>
  <si>
    <t>R-410B</t>
  </si>
  <si>
    <t>Yes</t>
  </si>
  <si>
    <t>R-411A</t>
  </si>
  <si>
    <t>R-411B</t>
  </si>
  <si>
    <t>R-413A</t>
  </si>
  <si>
    <t>R-415A</t>
  </si>
  <si>
    <t>3827.51.0000</t>
  </si>
  <si>
    <t>3827.61.0000</t>
  </si>
  <si>
    <t>R-415B</t>
  </si>
  <si>
    <t>R-416A</t>
  </si>
  <si>
    <t>3827.63.0000</t>
  </si>
  <si>
    <t>R-417A</t>
  </si>
  <si>
    <t>3827.62.0000</t>
  </si>
  <si>
    <t>R-417B</t>
  </si>
  <si>
    <t>Mixtures containing halogenated derivatives of methane, ethane or propane, containing other HFCs but not containing CFCs or HCFCs: Containing 15 percent or more by mass of 1,1,1-trifluoroethane (HFC-143a)</t>
  </si>
  <si>
    <t>3827.64.0000</t>
  </si>
  <si>
    <t>R-417C</t>
  </si>
  <si>
    <t>R-418A</t>
  </si>
  <si>
    <t>R-419A</t>
  </si>
  <si>
    <t>R-419B</t>
  </si>
  <si>
    <t>Mixtures containing halogenated derivatives of methane, ethane or propane, containing other HFCs but not containing CFCs or HCFCs: Other, not included above, containing 55 percent or more by mass of pentafluoroethane (HFC125) but not containing unsaturated fluorinated derivatives of acyclic hydrocarbons (HFOs)</t>
  </si>
  <si>
    <t>R-420A</t>
  </si>
  <si>
    <t>R-421A</t>
  </si>
  <si>
    <t>R-421B</t>
  </si>
  <si>
    <t>R-422A</t>
  </si>
  <si>
    <t>R-422B</t>
  </si>
  <si>
    <t>Mixtures containing halogenated derivatives of methane, ethane or propane, containing other HFCs but not containing CFCs or HCFCs: Other, not included above, containing 40 percent or more by mass of pentafluoroethane (HFC-125)</t>
  </si>
  <si>
    <t>R-422C</t>
  </si>
  <si>
    <t>R-422D</t>
  </si>
  <si>
    <t>R-422E</t>
  </si>
  <si>
    <t>R-423A</t>
  </si>
  <si>
    <t>Mixtures containing halogenated derivatives of methane, ethane or propane, containing other HFCs but not containing CFCs or HCFCs: Other, not included above, containing 30 percent or more by mass of 1,1,1,2-tetrafluoroethane (HFC-134a) but not containing unsaturated fluorinated derivatives of acyclic hydrocarbons (HFOs)</t>
  </si>
  <si>
    <t>R-424A</t>
  </si>
  <si>
    <t>R-425A</t>
  </si>
  <si>
    <t>R-426A</t>
  </si>
  <si>
    <t>R-427A</t>
  </si>
  <si>
    <t>R-427C</t>
  </si>
  <si>
    <t>3827.65.0000</t>
  </si>
  <si>
    <t>Mixtures containing halogenated derivatives of methane, ethane or propane, containing other HFCs but not containing CFCs or HCFCs: Other, not included above, containing 20 percent or more by mass of difluoromethane (HFC-32) and 20 percent or more by mass of pentafluoroethane (HFC-125)</t>
  </si>
  <si>
    <t>R-428A</t>
  </si>
  <si>
    <t>R-429A</t>
  </si>
  <si>
    <t>R-430A</t>
  </si>
  <si>
    <t>R-431A</t>
  </si>
  <si>
    <t>3827.68.0000</t>
  </si>
  <si>
    <t>Mixtures containing halogenated derivatives of methane, ethane or propane, containing other HFCs but not containing CFCs or HCFCs: Other, not included above, containing substances of subheadings 2903.41 to 2903.48</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</si>
  <si>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</si>
  <si>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</si>
  <si>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</si>
  <si>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</si>
  <si>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</si>
  <si>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</si>
  <si>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</si>
  <si>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</si>
  <si>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</si>
  <si>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</si>
  <si>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</si>
  <si>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</si>
  <si>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</si>
  <si>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</si>
  <si>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</si>
  <si>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</si>
  <si>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</si>
  <si>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</si>
  <si>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</si>
  <si>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</si>
  <si>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</si>
  <si>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</si>
  <si>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</si>
  <si>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</si>
  <si>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</si>
  <si>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</si>
  <si>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</si>
  <si>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</si>
  <si>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</si>
  <si>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</si>
  <si>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</si>
  <si>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</si>
  <si>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</si>
  <si>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</si>
  <si>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</si>
  <si>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</si>
  <si>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</si>
  <si>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</si>
  <si>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</si>
  <si>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</si>
  <si>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</si>
  <si>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</si>
  <si>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</si>
  <si>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</si>
  <si>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</si>
  <si>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</si>
  <si>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</si>
  <si>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</si>
  <si>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</si>
  <si>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</si>
  <si>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</si>
  <si>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</si>
  <si>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</si>
  <si>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</si>
  <si>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</si>
  <si>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</si>
  <si>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</si>
  <si>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</si>
  <si>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</si>
  <si>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</si>
  <si>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</si>
  <si>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</si>
  <si>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</si>
  <si>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</si>
  <si>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</si>
  <si>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Table 1: 18 Individual HFCs Listed in the AIM Act</t>
  </si>
  <si>
    <r>
      <t>Chemical Name</t>
    </r>
    <r>
      <rPr>
        <sz val="10"/>
        <color theme="1"/>
        <rFont val="Times New Roman"/>
        <family val="1"/>
      </rPr>
      <t> </t>
    </r>
  </si>
  <si>
    <r>
      <t>Common Name</t>
    </r>
    <r>
      <rPr>
        <sz val="10"/>
        <color theme="1"/>
        <rFont val="Times New Roman"/>
        <family val="1"/>
      </rPr>
      <t> </t>
    </r>
  </si>
  <si>
    <r>
      <t>Exchange Value</t>
    </r>
    <r>
      <rPr>
        <sz val="10"/>
        <color theme="1"/>
        <rFont val="Times New Roman"/>
        <family val="1"/>
      </rPr>
      <t> </t>
    </r>
  </si>
  <si>
    <r>
      <t>CHF</t>
    </r>
    <r>
      <rPr>
        <vertAlign val="subscript"/>
        <sz val="10"/>
        <color theme="1"/>
        <rFont val="Times New Roman"/>
        <family val="1"/>
      </rPr>
      <t>2</t>
    </r>
    <r>
      <rPr>
        <sz val="10"/>
        <color theme="1"/>
        <rFont val="Times New Roman"/>
        <family val="1"/>
      </rPr>
      <t>CHF</t>
    </r>
    <r>
      <rPr>
        <vertAlign val="subscript"/>
        <sz val="10"/>
        <color theme="1"/>
        <rFont val="Times New Roman"/>
        <family val="1"/>
      </rPr>
      <t>2</t>
    </r>
    <r>
      <rPr>
        <sz val="10"/>
        <color theme="1"/>
        <rFont val="Times New Roman"/>
        <family val="1"/>
      </rPr>
      <t xml:space="preserve"> </t>
    </r>
  </si>
  <si>
    <r>
      <t>CH</t>
    </r>
    <r>
      <rPr>
        <vertAlign val="subscript"/>
        <sz val="10"/>
        <color theme="1"/>
        <rFont val="Times New Roman"/>
        <family val="1"/>
      </rPr>
      <t>2</t>
    </r>
    <r>
      <rPr>
        <sz val="10"/>
        <color theme="1"/>
        <rFont val="Times New Roman"/>
        <family val="1"/>
      </rPr>
      <t>FCF</t>
    </r>
    <r>
      <rPr>
        <vertAlign val="subscript"/>
        <sz val="10"/>
        <color theme="1"/>
        <rFont val="Times New Roman"/>
        <family val="1"/>
      </rPr>
      <t>3</t>
    </r>
  </si>
  <si>
    <r>
      <t>CH</t>
    </r>
    <r>
      <rPr>
        <vertAlign val="subscript"/>
        <sz val="10"/>
        <color theme="1"/>
        <rFont val="Times New Roman"/>
        <family val="1"/>
      </rPr>
      <t>2</t>
    </r>
    <r>
      <rPr>
        <sz val="10"/>
        <color theme="1"/>
        <rFont val="Times New Roman"/>
        <family val="1"/>
      </rPr>
      <t>FCHF</t>
    </r>
    <r>
      <rPr>
        <vertAlign val="subscript"/>
        <sz val="10"/>
        <color theme="1"/>
        <rFont val="Times New Roman"/>
        <family val="1"/>
      </rPr>
      <t>2</t>
    </r>
  </si>
  <si>
    <r>
      <t>CHF</t>
    </r>
    <r>
      <rPr>
        <vertAlign val="subscript"/>
        <sz val="10"/>
        <color theme="1"/>
        <rFont val="Times New Roman"/>
        <family val="1"/>
      </rPr>
      <t>2</t>
    </r>
    <r>
      <rPr>
        <sz val="10"/>
        <color theme="1"/>
        <rFont val="Times New Roman"/>
        <family val="1"/>
      </rPr>
      <t>CH</t>
    </r>
    <r>
      <rPr>
        <vertAlign val="subscript"/>
        <sz val="10"/>
        <color theme="1"/>
        <rFont val="Times New Roman"/>
        <family val="1"/>
      </rPr>
      <t>2</t>
    </r>
    <r>
      <rPr>
        <sz val="10"/>
        <color theme="1"/>
        <rFont val="Times New Roman"/>
        <family val="1"/>
      </rPr>
      <t>CF</t>
    </r>
    <r>
      <rPr>
        <vertAlign val="subscript"/>
        <sz val="10"/>
        <color theme="1"/>
        <rFont val="Times New Roman"/>
        <family val="1"/>
      </rPr>
      <t>3</t>
    </r>
  </si>
  <si>
    <r>
      <t>CF</t>
    </r>
    <r>
      <rPr>
        <vertAlign val="subscript"/>
        <sz val="10"/>
        <color theme="1"/>
        <rFont val="Times New Roman"/>
        <family val="1"/>
      </rPr>
      <t>3</t>
    </r>
    <r>
      <rPr>
        <sz val="10"/>
        <color theme="1"/>
        <rFont val="Times New Roman"/>
        <family val="1"/>
      </rPr>
      <t>CH</t>
    </r>
    <r>
      <rPr>
        <vertAlign val="subscript"/>
        <sz val="10"/>
        <color theme="1"/>
        <rFont val="Times New Roman"/>
        <family val="1"/>
      </rPr>
      <t>2</t>
    </r>
    <r>
      <rPr>
        <sz val="10"/>
        <color theme="1"/>
        <rFont val="Times New Roman"/>
        <family val="1"/>
      </rPr>
      <t>CF</t>
    </r>
    <r>
      <rPr>
        <vertAlign val="subscript"/>
        <sz val="10"/>
        <color theme="1"/>
        <rFont val="Times New Roman"/>
        <family val="1"/>
      </rPr>
      <t>2</t>
    </r>
    <r>
      <rPr>
        <sz val="10"/>
        <color theme="1"/>
        <rFont val="Times New Roman"/>
        <family val="1"/>
      </rPr>
      <t>CH</t>
    </r>
    <r>
      <rPr>
        <vertAlign val="subscript"/>
        <sz val="10"/>
        <color theme="1"/>
        <rFont val="Times New Roman"/>
        <family val="1"/>
      </rPr>
      <t>3</t>
    </r>
  </si>
  <si>
    <r>
      <t>CF</t>
    </r>
    <r>
      <rPr>
        <vertAlign val="subscript"/>
        <sz val="10"/>
        <color theme="1"/>
        <rFont val="Times New Roman"/>
        <family val="1"/>
      </rPr>
      <t>3</t>
    </r>
    <r>
      <rPr>
        <sz val="10"/>
        <color theme="1"/>
        <rFont val="Times New Roman"/>
        <family val="1"/>
      </rPr>
      <t>CHFCF</t>
    </r>
    <r>
      <rPr>
        <vertAlign val="subscript"/>
        <sz val="10"/>
        <color theme="1"/>
        <rFont val="Times New Roman"/>
        <family val="1"/>
      </rPr>
      <t>3</t>
    </r>
  </si>
  <si>
    <r>
      <t>CH</t>
    </r>
    <r>
      <rPr>
        <vertAlign val="subscript"/>
        <sz val="10"/>
        <color theme="1"/>
        <rFont val="Times New Roman"/>
        <family val="1"/>
      </rPr>
      <t>2</t>
    </r>
    <r>
      <rPr>
        <sz val="10"/>
        <color theme="1"/>
        <rFont val="Times New Roman"/>
        <family val="1"/>
      </rPr>
      <t>FCF</t>
    </r>
    <r>
      <rPr>
        <vertAlign val="subscript"/>
        <sz val="10"/>
        <color theme="1"/>
        <rFont val="Times New Roman"/>
        <family val="1"/>
      </rPr>
      <t>2</t>
    </r>
    <r>
      <rPr>
        <sz val="10"/>
        <color theme="1"/>
        <rFont val="Times New Roman"/>
        <family val="1"/>
      </rPr>
      <t>CF</t>
    </r>
    <r>
      <rPr>
        <vertAlign val="subscript"/>
        <sz val="10"/>
        <color theme="1"/>
        <rFont val="Times New Roman"/>
        <family val="1"/>
      </rPr>
      <t>3</t>
    </r>
  </si>
  <si>
    <r>
      <t>CHF</t>
    </r>
    <r>
      <rPr>
        <vertAlign val="subscript"/>
        <sz val="10"/>
        <color theme="1"/>
        <rFont val="Times New Roman"/>
        <family val="1"/>
      </rPr>
      <t>2</t>
    </r>
    <r>
      <rPr>
        <sz val="10"/>
        <color theme="1"/>
        <rFont val="Times New Roman"/>
        <family val="1"/>
      </rPr>
      <t>CHFCF</t>
    </r>
    <r>
      <rPr>
        <vertAlign val="subscript"/>
        <sz val="10"/>
        <color theme="1"/>
        <rFont val="Times New Roman"/>
        <family val="1"/>
      </rPr>
      <t>3</t>
    </r>
  </si>
  <si>
    <r>
      <t>CF</t>
    </r>
    <r>
      <rPr>
        <vertAlign val="subscript"/>
        <sz val="10"/>
        <color theme="1"/>
        <rFont val="Times New Roman"/>
        <family val="1"/>
      </rPr>
      <t>3</t>
    </r>
    <r>
      <rPr>
        <sz val="10"/>
        <color theme="1"/>
        <rFont val="Times New Roman"/>
        <family val="1"/>
      </rPr>
      <t>CH</t>
    </r>
    <r>
      <rPr>
        <vertAlign val="subscript"/>
        <sz val="10"/>
        <color theme="1"/>
        <rFont val="Times New Roman"/>
        <family val="1"/>
      </rPr>
      <t>2</t>
    </r>
    <r>
      <rPr>
        <sz val="10"/>
        <color theme="1"/>
        <rFont val="Times New Roman"/>
        <family val="1"/>
      </rPr>
      <t>CF</t>
    </r>
    <r>
      <rPr>
        <vertAlign val="subscript"/>
        <sz val="10"/>
        <color theme="1"/>
        <rFont val="Times New Roman"/>
        <family val="1"/>
      </rPr>
      <t>3</t>
    </r>
  </si>
  <si>
    <r>
      <t>CH</t>
    </r>
    <r>
      <rPr>
        <vertAlign val="subscript"/>
        <sz val="10"/>
        <color theme="1"/>
        <rFont val="Times New Roman"/>
        <family val="1"/>
      </rPr>
      <t>2</t>
    </r>
    <r>
      <rPr>
        <sz val="10"/>
        <color theme="1"/>
        <rFont val="Times New Roman"/>
        <family val="1"/>
      </rPr>
      <t>FCF</t>
    </r>
    <r>
      <rPr>
        <vertAlign val="subscript"/>
        <sz val="10"/>
        <color theme="1"/>
        <rFont val="Times New Roman"/>
        <family val="1"/>
      </rPr>
      <t>2</t>
    </r>
    <r>
      <rPr>
        <sz val="10"/>
        <color theme="1"/>
        <rFont val="Times New Roman"/>
        <family val="1"/>
      </rPr>
      <t>CHF</t>
    </r>
    <r>
      <rPr>
        <vertAlign val="subscript"/>
        <sz val="10"/>
        <color theme="1"/>
        <rFont val="Times New Roman"/>
        <family val="1"/>
      </rPr>
      <t>2</t>
    </r>
  </si>
  <si>
    <r>
      <t>CF</t>
    </r>
    <r>
      <rPr>
        <vertAlign val="subscript"/>
        <sz val="10"/>
        <color theme="1"/>
        <rFont val="Times New Roman"/>
        <family val="1"/>
      </rPr>
      <t>3</t>
    </r>
    <r>
      <rPr>
        <sz val="10"/>
        <color theme="1"/>
        <rFont val="Times New Roman"/>
        <family val="1"/>
      </rPr>
      <t>CHFCHFCF</t>
    </r>
    <r>
      <rPr>
        <vertAlign val="subscript"/>
        <sz val="10"/>
        <color theme="1"/>
        <rFont val="Times New Roman"/>
        <family val="1"/>
      </rPr>
      <t>2</t>
    </r>
    <r>
      <rPr>
        <sz val="10"/>
        <color theme="1"/>
        <rFont val="Times New Roman"/>
        <family val="1"/>
      </rPr>
      <t>CF</t>
    </r>
    <r>
      <rPr>
        <vertAlign val="subscript"/>
        <sz val="10"/>
        <color theme="1"/>
        <rFont val="Times New Roman"/>
        <family val="1"/>
      </rPr>
      <t>3</t>
    </r>
  </si>
  <si>
    <r>
      <t>CH</t>
    </r>
    <r>
      <rPr>
        <vertAlign val="subscript"/>
        <sz val="10"/>
        <color theme="1"/>
        <rFont val="Times New Roman"/>
        <family val="1"/>
      </rPr>
      <t>2</t>
    </r>
    <r>
      <rPr>
        <sz val="10"/>
        <color theme="1"/>
        <rFont val="Times New Roman"/>
        <family val="1"/>
      </rPr>
      <t>F</t>
    </r>
    <r>
      <rPr>
        <vertAlign val="subscript"/>
        <sz val="10"/>
        <color theme="1"/>
        <rFont val="Times New Roman"/>
        <family val="1"/>
      </rPr>
      <t>2</t>
    </r>
  </si>
  <si>
    <r>
      <t>CHF</t>
    </r>
    <r>
      <rPr>
        <vertAlign val="subscript"/>
        <sz val="10"/>
        <color theme="1"/>
        <rFont val="Times New Roman"/>
        <family val="1"/>
      </rPr>
      <t>2</t>
    </r>
    <r>
      <rPr>
        <sz val="10"/>
        <color theme="1"/>
        <rFont val="Times New Roman"/>
        <family val="1"/>
      </rPr>
      <t>CF</t>
    </r>
    <r>
      <rPr>
        <vertAlign val="subscript"/>
        <sz val="10"/>
        <color theme="1"/>
        <rFont val="Times New Roman"/>
        <family val="1"/>
      </rPr>
      <t>3</t>
    </r>
  </si>
  <si>
    <r>
      <t>CH</t>
    </r>
    <r>
      <rPr>
        <vertAlign val="subscript"/>
        <sz val="10"/>
        <color theme="1"/>
        <rFont val="Times New Roman"/>
        <family val="1"/>
      </rPr>
      <t>3</t>
    </r>
    <r>
      <rPr>
        <sz val="10"/>
        <color theme="1"/>
        <rFont val="Times New Roman"/>
        <family val="1"/>
      </rPr>
      <t>CF</t>
    </r>
    <r>
      <rPr>
        <vertAlign val="subscript"/>
        <sz val="10"/>
        <color theme="1"/>
        <rFont val="Times New Roman"/>
        <family val="1"/>
      </rPr>
      <t>3</t>
    </r>
  </si>
  <si>
    <r>
      <t>CH</t>
    </r>
    <r>
      <rPr>
        <vertAlign val="subscript"/>
        <sz val="10"/>
        <color theme="1"/>
        <rFont val="Times New Roman"/>
        <family val="1"/>
      </rPr>
      <t>3</t>
    </r>
    <r>
      <rPr>
        <sz val="10"/>
        <color theme="1"/>
        <rFont val="Times New Roman"/>
        <family val="1"/>
      </rPr>
      <t>F</t>
    </r>
  </si>
  <si>
    <r>
      <t>CH</t>
    </r>
    <r>
      <rPr>
        <vertAlign val="subscript"/>
        <sz val="10"/>
        <color theme="1"/>
        <rFont val="Times New Roman"/>
        <family val="1"/>
      </rPr>
      <t>2</t>
    </r>
    <r>
      <rPr>
        <sz val="10"/>
        <color theme="1"/>
        <rFont val="Times New Roman"/>
        <family val="1"/>
      </rPr>
      <t>FCH</t>
    </r>
    <r>
      <rPr>
        <vertAlign val="subscript"/>
        <sz val="10"/>
        <color theme="1"/>
        <rFont val="Times New Roman"/>
        <family val="1"/>
      </rPr>
      <t>2</t>
    </r>
    <r>
      <rPr>
        <sz val="10"/>
        <color theme="1"/>
        <rFont val="Times New Roman"/>
        <family val="1"/>
      </rPr>
      <t>F</t>
    </r>
  </si>
  <si>
    <r>
      <t>CH</t>
    </r>
    <r>
      <rPr>
        <vertAlign val="subscript"/>
        <sz val="10"/>
        <color theme="1"/>
        <rFont val="Times New Roman"/>
        <family val="1"/>
      </rPr>
      <t>3</t>
    </r>
    <r>
      <rPr>
        <sz val="10"/>
        <color theme="1"/>
        <rFont val="Times New Roman"/>
        <family val="1"/>
      </rPr>
      <t>CHF</t>
    </r>
    <r>
      <rPr>
        <vertAlign val="subscript"/>
        <sz val="10"/>
        <color theme="1"/>
        <rFont val="Times New Roman"/>
        <family val="1"/>
      </rPr>
      <t>2</t>
    </r>
  </si>
  <si>
    <r>
      <t>CHF</t>
    </r>
    <r>
      <rPr>
        <vertAlign val="subscript"/>
        <sz val="10"/>
        <color theme="1"/>
        <rFont val="Times New Roman"/>
        <family val="1"/>
      </rPr>
      <t>3</t>
    </r>
  </si>
  <si>
    <t>Source: https://www.epa.gov/sites/default/files/2021-05/documents/hfc_allocation_rule_nprm_fact_sheet_final_v1508.pdf</t>
  </si>
  <si>
    <t>Sources:</t>
  </si>
  <si>
    <t>Most recent Subpart OO Importer/Exporter form found here: https://ccdsupport.com/confluence/display/help/Reporting+Form+Instructions</t>
  </si>
  <si>
    <t>ASHRAE Refrigerant Designations found here: https://www.ashrae.org/technical-resources/standards-and-guidelines/ashrae-refrigerant-designations</t>
  </si>
  <si>
    <t>CFC-12</t>
  </si>
  <si>
    <t>CFC-13</t>
  </si>
  <si>
    <t>CFC-114</t>
  </si>
  <si>
    <t>CFC-115</t>
  </si>
  <si>
    <t>HCFC-22</t>
  </si>
  <si>
    <t>HCFC-31</t>
  </si>
  <si>
    <t>HCFC-124</t>
  </si>
  <si>
    <t>HCFC-142b</t>
  </si>
  <si>
    <t>PFC-116</t>
  </si>
  <si>
    <t>PFC-218</t>
  </si>
  <si>
    <t>PFC-C318</t>
  </si>
  <si>
    <t>HFC-1234yf;
HFO-1234yf</t>
  </si>
  <si>
    <t>HFC-1234ze(E)</t>
  </si>
  <si>
    <t>(Z)-HFC-1336</t>
  </si>
  <si>
    <t>Phased-out ODS</t>
  </si>
  <si>
    <t>Blend</t>
  </si>
  <si>
    <t>Blend 2</t>
  </si>
  <si>
    <t>Components</t>
  </si>
  <si>
    <t>AIM HFC?</t>
  </si>
  <si>
    <t>In list already?</t>
  </si>
  <si>
    <t>Blend 401A</t>
  </si>
  <si>
    <t>401A</t>
  </si>
  <si>
    <t>R-22/152a/124 (53.0/13.0/34.0)</t>
  </si>
  <si>
    <t>yes</t>
  </si>
  <si>
    <t>Blend 401B</t>
  </si>
  <si>
    <t>401B</t>
  </si>
  <si>
    <t>R-22/152a/124 (61.0/11.0/28.0</t>
  </si>
  <si>
    <t>Blend 401C</t>
  </si>
  <si>
    <t>401C</t>
  </si>
  <si>
    <t>R-22/152a/124 (33.0/15.0/52.0)</t>
  </si>
  <si>
    <t>Blend 402A</t>
  </si>
  <si>
    <t>402A</t>
  </si>
  <si>
    <t>R-125/290/22 (60.0/2.0/38.0)</t>
  </si>
  <si>
    <t>Blend 402B</t>
  </si>
  <si>
    <t>402B</t>
  </si>
  <si>
    <t>R-125/290/22 (38.0/2.0/60.0)</t>
  </si>
  <si>
    <t>Blend 404A</t>
  </si>
  <si>
    <t>403A</t>
  </si>
  <si>
    <t>R-290/22/218 (5.0/75.0/20.0)</t>
  </si>
  <si>
    <t>no</t>
  </si>
  <si>
    <t>Blend 405A</t>
  </si>
  <si>
    <t>403B</t>
  </si>
  <si>
    <t>R-290/22/218 (5.0/56.0/39.0)</t>
  </si>
  <si>
    <t>Blend 407A</t>
  </si>
  <si>
    <t>404A</t>
  </si>
  <si>
    <t>R-125/143a/134a (44.0/52.0/4.0)</t>
  </si>
  <si>
    <t>Blend 407B</t>
  </si>
  <si>
    <t>405A</t>
  </si>
  <si>
    <t>R-22/152a/142b/C318 (45.0/7.0/5.5/42.5)</t>
  </si>
  <si>
    <t>Blend 407C</t>
  </si>
  <si>
    <t>406A</t>
  </si>
  <si>
    <t>R-22/600a/142b (55.0/4.0/41.0)</t>
  </si>
  <si>
    <t>Blend 407D</t>
  </si>
  <si>
    <t>407A</t>
  </si>
  <si>
    <t>R-32/125/134a (20.0/40.0/40.0)</t>
  </si>
  <si>
    <t>Blend 407E</t>
  </si>
  <si>
    <t>407B</t>
  </si>
  <si>
    <t>R-32/125/134a (10.0/70.0/20.0)</t>
  </si>
  <si>
    <t>Blend 407F</t>
  </si>
  <si>
    <t>407C</t>
  </si>
  <si>
    <t>R-32/125/134a (23.0/25.0/52.0)</t>
  </si>
  <si>
    <t>Blend 407G</t>
  </si>
  <si>
    <t>407D</t>
  </si>
  <si>
    <t>R-32/125/134a (15.0/15.0/70.0)</t>
  </si>
  <si>
    <t>407E</t>
  </si>
  <si>
    <t>R-32/125/134a (25.0/15.0/60.0)</t>
  </si>
  <si>
    <t>407F</t>
  </si>
  <si>
    <t>R-32/125/134a (30.0/30.0/40.0)</t>
  </si>
  <si>
    <t>Blend 408A</t>
  </si>
  <si>
    <t>407G</t>
  </si>
  <si>
    <t>R-32/125/134a (2.5/2.5/95.0)</t>
  </si>
  <si>
    <t>Blend 410A</t>
  </si>
  <si>
    <t>407H</t>
  </si>
  <si>
    <t>R-32/125/134a (32.5/15.0/52.5)</t>
  </si>
  <si>
    <t>Blend 410B</t>
  </si>
  <si>
    <t>407I</t>
  </si>
  <si>
    <t>R-32/125/134a (19.5/8.5/72.0)</t>
  </si>
  <si>
    <t>Blend 411A</t>
  </si>
  <si>
    <t>408A</t>
  </si>
  <si>
    <t>R-125/143a/22 (7.0/46.0/47.0)</t>
  </si>
  <si>
    <t>Blend 411B</t>
  </si>
  <si>
    <t>409A</t>
  </si>
  <si>
    <t>R-22/124/142b (60.0/25.0/15.0)</t>
  </si>
  <si>
    <t>Blend 413A</t>
  </si>
  <si>
    <t>409B</t>
  </si>
  <si>
    <t>R-22/124/142b (65.0/25.0/10.0)</t>
  </si>
  <si>
    <t>Blend 415A</t>
  </si>
  <si>
    <t>410A</t>
  </si>
  <si>
    <t>R-32/125 (50.0/50.0)</t>
  </si>
  <si>
    <t>Blend 415B</t>
  </si>
  <si>
    <t>410B</t>
  </si>
  <si>
    <t>R-32/125 (45.0/55.0)</t>
  </si>
  <si>
    <t>Blend 416A</t>
  </si>
  <si>
    <t>411A</t>
  </si>
  <si>
    <t>R-1270/22/152a) (1.5/87.5/11.0)</t>
  </si>
  <si>
    <t>Blend 417A</t>
  </si>
  <si>
    <t>411B</t>
  </si>
  <si>
    <t>R-1270/22/152a (3.0/94.0/3.0)</t>
  </si>
  <si>
    <t>Blend 417B</t>
  </si>
  <si>
    <t>412A</t>
  </si>
  <si>
    <r>
      <t>R-22/218/143b (70.0/5.0/25.0 </t>
    </r>
    <r>
      <rPr>
        <sz val="5"/>
        <color rgb="FF49494C"/>
        <rFont val="Arial"/>
        <family val="2"/>
      </rPr>
      <t>k</t>
    </r>
  </si>
  <si>
    <t>Blend 417C</t>
  </si>
  <si>
    <t>413A</t>
  </si>
  <si>
    <t>R-218/134a/600a (9.0/88.0/3.0)</t>
  </si>
  <si>
    <t>Blend 418A</t>
  </si>
  <si>
    <t>414A</t>
  </si>
  <si>
    <t>R-22/124/600a/142b (51.0/28.5/4.0/16.5)</t>
  </si>
  <si>
    <t>Blend 419A</t>
  </si>
  <si>
    <t>414B</t>
  </si>
  <si>
    <t>R-22/124/600a/142b (50.0/39.0/1.5/9.5)</t>
  </si>
  <si>
    <t>Blend 419B</t>
  </si>
  <si>
    <t>415A</t>
  </si>
  <si>
    <t>R-22/152a (82.0/18.0)</t>
  </si>
  <si>
    <t>Blend 420A</t>
  </si>
  <si>
    <t>415B</t>
  </si>
  <si>
    <t>R-22/152a (25.0/75.0)</t>
  </si>
  <si>
    <t>Blend 421A</t>
  </si>
  <si>
    <t>416A</t>
  </si>
  <si>
    <t>R-134a/124/600 (59.0/39.5/1.5)</t>
  </si>
  <si>
    <t>Blend 421B</t>
  </si>
  <si>
    <t>417A</t>
  </si>
  <si>
    <t>R-125/134a/600 (46.6/50.0/3.4)</t>
  </si>
  <si>
    <t>Blend 422A</t>
  </si>
  <si>
    <t>417B</t>
  </si>
  <si>
    <t>R-125/134a/600 (79.0/18.3/2.7)</t>
  </si>
  <si>
    <t>Blend 422B</t>
  </si>
  <si>
    <t>417C</t>
  </si>
  <si>
    <t>R-125/134a/600 (19.5/78.8/1.7)</t>
  </si>
  <si>
    <t>Blend 422C</t>
  </si>
  <si>
    <t>418A</t>
  </si>
  <si>
    <t>R-290/22/152a (1.5/96.0/2.5)</t>
  </si>
  <si>
    <t>Blend 422D</t>
  </si>
  <si>
    <t>419A</t>
  </si>
  <si>
    <t>R-125/134a/E170 (77.0/19.0/4.0)</t>
  </si>
  <si>
    <t>Blend 422E</t>
  </si>
  <si>
    <t>419B</t>
  </si>
  <si>
    <t>R-125/134a/E170 (48.5/48.0/3.5)</t>
  </si>
  <si>
    <t>Blend 423A</t>
  </si>
  <si>
    <t>420A</t>
  </si>
  <si>
    <t>R-134a/142b (88.0/12.0)</t>
  </si>
  <si>
    <t>Blend 424A</t>
  </si>
  <si>
    <t>421A</t>
  </si>
  <si>
    <t>R-125/134a (58.0/42.0)</t>
  </si>
  <si>
    <t>Blend 425A</t>
  </si>
  <si>
    <t>421B</t>
  </si>
  <si>
    <t>R-125/134a (85.0/15.0)</t>
  </si>
  <si>
    <t>Blend 426A</t>
  </si>
  <si>
    <t>422A</t>
  </si>
  <si>
    <t>R-125/134a/600a (85.1/11.5/3.4)</t>
  </si>
  <si>
    <t>Blend 427A</t>
  </si>
  <si>
    <t>422B</t>
  </si>
  <si>
    <t>R-125/134a/600a (55.0/42.0/3.0)</t>
  </si>
  <si>
    <t>422C</t>
  </si>
  <si>
    <t>R-125/134a/600a (82.0/15.0/3.0)</t>
  </si>
  <si>
    <t>Blend 428A</t>
  </si>
  <si>
    <t>422D</t>
  </si>
  <si>
    <t>R-125/134a/600a (65.1/31.5/3.4)</t>
  </si>
  <si>
    <t>Blend 429A</t>
  </si>
  <si>
    <t>422E</t>
  </si>
  <si>
    <t>R-125/134a/600a (58.0/39.3/2.7)</t>
  </si>
  <si>
    <t>Blend 430A</t>
  </si>
  <si>
    <t>423A</t>
  </si>
  <si>
    <t>134a/227ea (52.5/47.5)</t>
  </si>
  <si>
    <t>Blend 431A</t>
  </si>
  <si>
    <t>424A</t>
  </si>
  <si>
    <t>R-125/134a/600a/600/601a (50.5/47.0/0.9/1.0/0.6)</t>
  </si>
  <si>
    <t>Blend 434A</t>
  </si>
  <si>
    <t>425A</t>
  </si>
  <si>
    <t>R-32/134a/227ea (18.5/69.5/12)</t>
  </si>
  <si>
    <t>Blend 435A</t>
  </si>
  <si>
    <t>426A</t>
  </si>
  <si>
    <t>R-125/134a/600/601a (5.1/93.0/1.3/0.6)</t>
  </si>
  <si>
    <t>Blend 437A</t>
  </si>
  <si>
    <t>427A</t>
  </si>
  <si>
    <t>R-32/125/143a/134a (15.0/25.0/10.0/50.0)</t>
  </si>
  <si>
    <t>Blend 438A</t>
  </si>
  <si>
    <t>427C</t>
  </si>
  <si>
    <t>R-32/125/143a/134a (25.0/25.0/10.0/40.0)</t>
  </si>
  <si>
    <t>Blend 439A</t>
  </si>
  <si>
    <t>428A</t>
  </si>
  <si>
    <t>R-125/143a/290/600a (77.5/20.0/0.6/1.9)</t>
  </si>
  <si>
    <t>Blend 440A</t>
  </si>
  <si>
    <t>429A</t>
  </si>
  <si>
    <t>R-E170/152a/600a (60.0/10.0/30.0)</t>
  </si>
  <si>
    <t>Blend 442A</t>
  </si>
  <si>
    <t>430A</t>
  </si>
  <si>
    <t>R-152a/600a (76.0/24.0)</t>
  </si>
  <si>
    <t>Blend 444A</t>
  </si>
  <si>
    <t>431A</t>
  </si>
  <si>
    <t>R-290/152a (71.0/29.0)</t>
  </si>
  <si>
    <t>Blend 444B</t>
  </si>
  <si>
    <t>432A</t>
  </si>
  <si>
    <t>R-1270/E170 (80.0/20.0)</t>
  </si>
  <si>
    <t>Blend 445A</t>
  </si>
  <si>
    <t>433A</t>
  </si>
  <si>
    <t>R-1270/290 (30.0/70.0)</t>
  </si>
  <si>
    <t>Blend 446A</t>
  </si>
  <si>
    <t>433B</t>
  </si>
  <si>
    <t>R-1270/290 (5.0/95.0)</t>
  </si>
  <si>
    <t>Blend 447A</t>
  </si>
  <si>
    <t>433C</t>
  </si>
  <si>
    <t>R-1270/290 (25.0/75.0)</t>
  </si>
  <si>
    <t>Blend 447B</t>
  </si>
  <si>
    <t>434A</t>
  </si>
  <si>
    <t>R-125/143a/134a/600a (63.2/18.0/16.0/2.8)</t>
  </si>
  <si>
    <t>Blend 448A</t>
  </si>
  <si>
    <t>435A</t>
  </si>
  <si>
    <t>R-E170/152a (80.0/20.0)</t>
  </si>
  <si>
    <t>436A</t>
  </si>
  <si>
    <t>R-290/600a (56.0/44.0)</t>
  </si>
  <si>
    <t>Blend 449A</t>
  </si>
  <si>
    <t>436B</t>
  </si>
  <si>
    <t>R-290/600a (52.0/48.0)</t>
  </si>
  <si>
    <t>Blend 449B</t>
  </si>
  <si>
    <t>436C</t>
  </si>
  <si>
    <t>R-290/600a (95.0/5.0)  </t>
  </si>
  <si>
    <t>Blend 449C</t>
  </si>
  <si>
    <t>437A</t>
  </si>
  <si>
    <t>R-125/134a/600/601 (19.5/78.5/1.4/0.6)</t>
  </si>
  <si>
    <t>Blend 450A</t>
  </si>
  <si>
    <t>438A</t>
  </si>
  <si>
    <t>R-32/125/134a/600/601a (8.5/45.0/44.2/1.7/0.6)</t>
  </si>
  <si>
    <t>Blend 451A</t>
  </si>
  <si>
    <t>439A</t>
  </si>
  <si>
    <t>R-32/125/600a (50.0/47.0/3.0)</t>
  </si>
  <si>
    <t>Blend 451B</t>
  </si>
  <si>
    <t>440A</t>
  </si>
  <si>
    <t>R-290/134a/152a (0.6/1.6/97.8)</t>
  </si>
  <si>
    <t>Blend 452A</t>
  </si>
  <si>
    <t>441A</t>
  </si>
  <si>
    <t>R-170/290/600a/600 (3.1/54.8/6.0/36.1)</t>
  </si>
  <si>
    <t>Blend 452B</t>
  </si>
  <si>
    <t>442A</t>
  </si>
  <si>
    <t>R-32/125/134a/152a/227ea (31.0/31.0/30.0/3.0/5.0)</t>
  </si>
  <si>
    <t>Blend 452C</t>
  </si>
  <si>
    <t>443A</t>
  </si>
  <si>
    <t>R-1270/290/600a (55.0/40.0/5.0)</t>
  </si>
  <si>
    <t>Blend 453A</t>
  </si>
  <si>
    <t>444A</t>
  </si>
  <si>
    <t>R-32/152a/1234ze(E) (12.0/5.0/83.0)</t>
  </si>
  <si>
    <t>Blend 454A</t>
  </si>
  <si>
    <t>444B</t>
  </si>
  <si>
    <t>R-32/152a/1234ze(E)  (41.5/10.0/48.5)</t>
  </si>
  <si>
    <t>Blend 454B</t>
  </si>
  <si>
    <t>445A</t>
  </si>
  <si>
    <t>R-744/134a/1234ze(E) (6.0/9.0/85.0)</t>
  </si>
  <si>
    <t>Blend 454C</t>
  </si>
  <si>
    <t>446A</t>
  </si>
  <si>
    <t>R-32/1234ze(E)/600 (68.0/29.0/3.0)</t>
  </si>
  <si>
    <t>Blend 455A</t>
  </si>
  <si>
    <t>447A</t>
  </si>
  <si>
    <t>R-32/125/1234ze(E) (68.0/3.5/28.5)</t>
  </si>
  <si>
    <t>Blend 456A</t>
  </si>
  <si>
    <t>447B</t>
  </si>
  <si>
    <t>R-32/125/1234ze (E) (68.0/8.0/24.0)</t>
  </si>
  <si>
    <t>Blend 457A</t>
  </si>
  <si>
    <t>448A</t>
  </si>
  <si>
    <t>R-32/125/1234yf/134a/1234ze(E) (26.0/26.0/20.0/21.0/7.0)</t>
  </si>
  <si>
    <t>448B</t>
  </si>
  <si>
    <t>R-32/125/1234yf/134a/1234ze(E) (21.0/21.0/20.0/31.0/7.0)</t>
  </si>
  <si>
    <t>Blend 458A</t>
  </si>
  <si>
    <t>449A</t>
  </si>
  <si>
    <t>R-32 /125 /1234yf /134a (24.3/24.7/25.3/25.7)</t>
  </si>
  <si>
    <t>Blend 459A</t>
  </si>
  <si>
    <t>449B</t>
  </si>
  <si>
    <t>R-32/125/1234yf/134a (25.2/24.3/23.2/27.3)</t>
  </si>
  <si>
    <t>Blend 459B</t>
  </si>
  <si>
    <t>449C</t>
  </si>
  <si>
    <t>R-32/125/1234yf/134a (20.0/20.0/31.0/29.0)</t>
  </si>
  <si>
    <t>Blend 460A</t>
  </si>
  <si>
    <t>450A</t>
  </si>
  <si>
    <t>R-134a/1234ze(E) (42.0/58.0)</t>
  </si>
  <si>
    <t>Blend 460B</t>
  </si>
  <si>
    <t>451A</t>
  </si>
  <si>
    <t>R-1234yf/134a (89.8/10.2)</t>
  </si>
  <si>
    <t>Blend 460C</t>
  </si>
  <si>
    <t>451B</t>
  </si>
  <si>
    <t>R-1234yf/134a (88.8/11.2)</t>
  </si>
  <si>
    <t>Blend 461A</t>
  </si>
  <si>
    <t>452A</t>
  </si>
  <si>
    <t>R-32/125/1234yf (11.0/59.0/30.0)</t>
  </si>
  <si>
    <t>Blend 462A</t>
  </si>
  <si>
    <t>452B</t>
  </si>
  <si>
    <t>R-32/125/1234yf (67.0/7.0/26.0)</t>
  </si>
  <si>
    <t>Blend 463A</t>
  </si>
  <si>
    <t>452C</t>
  </si>
  <si>
    <t>R-32/125/1234yf (12.5/61.0/26.5)</t>
  </si>
  <si>
    <t>Blend 464A</t>
  </si>
  <si>
    <t>453A</t>
  </si>
  <si>
    <t>R-32/125/134a/227ea/600/601a (20.0/20.0/53.8/5.0/0.6/0.6)</t>
  </si>
  <si>
    <t>Blend 465A</t>
  </si>
  <si>
    <t>454A</t>
  </si>
  <si>
    <t>R-32/1234yf (35.0/65.0)</t>
  </si>
  <si>
    <t>Blend 466A</t>
  </si>
  <si>
    <t>454B</t>
  </si>
  <si>
    <t>R-32/1234yf (68.9/31.1)</t>
  </si>
  <si>
    <t>Blend 467A</t>
  </si>
  <si>
    <t>454C</t>
  </si>
  <si>
    <t>R-32/1234yf (21.5/78.5)</t>
  </si>
  <si>
    <t>Blend 468A</t>
  </si>
  <si>
    <t>455A</t>
  </si>
  <si>
    <t>R-744/32/1234yf (3.0/21.5/75.5)</t>
  </si>
  <si>
    <t>Blend 469A</t>
  </si>
  <si>
    <t>456A</t>
  </si>
  <si>
    <t>R-32/134a/1234ze(E) (6.0/45.0/49.0)</t>
  </si>
  <si>
    <t>Blend 470A</t>
  </si>
  <si>
    <t>457A</t>
  </si>
  <si>
    <t>R-32/1234yf/152a (18.0/70.0/12.0)</t>
  </si>
  <si>
    <t>Blend 470B</t>
  </si>
  <si>
    <t>457B</t>
  </si>
  <si>
    <t>R-32/1234yf/152a (35.0/55.0/10.0)</t>
  </si>
  <si>
    <t>Blend 471A</t>
  </si>
  <si>
    <t>458A</t>
  </si>
  <si>
    <t>R-32/125/134a/227ea/236fa (20.5/4.0/61.4/13.5/0.6)</t>
  </si>
  <si>
    <t>Blend 472A</t>
  </si>
  <si>
    <t>459A</t>
  </si>
  <si>
    <t>R-32/1234yf/1234ze(E) (68.0/26.0/6.0)</t>
  </si>
  <si>
    <t>Blend 473A</t>
  </si>
  <si>
    <t>459B</t>
  </si>
  <si>
    <t>LTR 11: R-32/1234yf/1234ze(E) (21.0/69.0/10.0)</t>
  </si>
  <si>
    <t>Blend 500</t>
  </si>
  <si>
    <t>460A</t>
  </si>
  <si>
    <t>LTR 10: R-32/125/134a/1234ze(E) (12.0/52.0/14.0/22.0)</t>
  </si>
  <si>
    <t>Blend 503</t>
  </si>
  <si>
    <t>460B</t>
  </si>
  <si>
    <t>LTR4X10: R-32/125/134a/1234ze(E) (28.0/25.0/20.0/27.0)</t>
  </si>
  <si>
    <t>Blend 504</t>
  </si>
  <si>
    <t>460C</t>
  </si>
  <si>
    <t>R-32/125/134a/1234ze(E) (2.5/2.5/46.0/49.0)</t>
  </si>
  <si>
    <t>Blend 507</t>
  </si>
  <si>
    <t>461A</t>
  </si>
  <si>
    <t>R-125/143a/134a/227ea/600a (55.0/5.0/32.0/5.0/3.0)</t>
  </si>
  <si>
    <t>Blend 507A</t>
  </si>
  <si>
    <t>462A</t>
  </si>
  <si>
    <t>R-32/125/143a/134a/600 (9.0/42.0/2.0/44.0/3.0)</t>
  </si>
  <si>
    <t>Blend 508A</t>
  </si>
  <si>
    <t>463A</t>
  </si>
  <si>
    <t>R-744/32/125/1234yf/134a (6.0/36.0/30.0/14.0/14.0)</t>
  </si>
  <si>
    <t>Blend 508B</t>
  </si>
  <si>
    <t>464A</t>
  </si>
  <si>
    <t>R-32/125/1234ze(E)/227ea (27.0/27.0/40.0/6.0)</t>
  </si>
  <si>
    <t>Blend 512A</t>
  </si>
  <si>
    <t>465A</t>
  </si>
  <si>
    <t>R-32/290/1234yf (21.0/7.9/71.1)</t>
  </si>
  <si>
    <t>Blend 513A</t>
  </si>
  <si>
    <t>466A</t>
  </si>
  <si>
    <t>R-32/125/131I (49.0/11.5/39.5)</t>
  </si>
  <si>
    <t>Blend 513B</t>
  </si>
  <si>
    <t>467A</t>
  </si>
  <si>
    <t>R-32/125/134a/600a (22.0/5.0/72.4/0.6)</t>
  </si>
  <si>
    <t>Blend 515A</t>
  </si>
  <si>
    <t>468A</t>
  </si>
  <si>
    <t>R-1132a/32/1234yf (3.5/21.5/75.0)</t>
  </si>
  <si>
    <t>Blend 515B</t>
  </si>
  <si>
    <t>469A</t>
  </si>
  <si>
    <t>R-744/32/125 (35.0/32.5/32.5)</t>
  </si>
  <si>
    <t>Blend 516A</t>
  </si>
  <si>
    <t>470A</t>
  </si>
  <si>
    <t>R-744/32/125/134a/1234ze(E)/227ea (10.0/17.0/19.0/7.0/44.0/3.0)</t>
  </si>
  <si>
    <t>470B</t>
  </si>
  <si>
    <t>R-744/32/125/134a/1234ze(E)/227ea (10.0/11.5/11.5/3.0/57.0/7.0)</t>
  </si>
  <si>
    <t>471A</t>
  </si>
  <si>
    <t>R-1234ze(E)/227ea/1336mzz(E) (78.7/4.3/17.0)</t>
  </si>
  <si>
    <t>472A</t>
  </si>
  <si>
    <t>R-744/32/134a (69.0/12.0/19.0)</t>
  </si>
  <si>
    <t>473A</t>
  </si>
  <si>
    <t>R-1132a/23/744/125 (20.0/10.0/60.0/10.0)</t>
  </si>
  <si>
    <t>R-12/152a (73.8/26.2)</t>
  </si>
  <si>
    <t>R-22/12 (75.0/25.0)</t>
  </si>
  <si>
    <t>R-22/115 (48.8/51.2)</t>
  </si>
  <si>
    <t>R-23/13 (40.1/59.9)</t>
  </si>
  <si>
    <t>R-32/115 (48.2/51.8)</t>
  </si>
  <si>
    <t>R-12/31 (78.0/22.0)</t>
  </si>
  <si>
    <t>R-31/114 (55.1/44.9)</t>
  </si>
  <si>
    <t>507A</t>
  </si>
  <si>
    <t>R-125/143a (50.0/50.0)</t>
  </si>
  <si>
    <t>508A</t>
  </si>
  <si>
    <t>R-23/116 (39.0/61.0)</t>
  </si>
  <si>
    <t>508B</t>
  </si>
  <si>
    <t>R-23/116 (46.0/54.0)</t>
  </si>
  <si>
    <t>509A</t>
  </si>
  <si>
    <t>R-22/218 (44.0/56.0)</t>
  </si>
  <si>
    <t>510A</t>
  </si>
  <si>
    <t>R-E170/600a (88.0/12.0)</t>
  </si>
  <si>
    <t>511A</t>
  </si>
  <si>
    <t>R-290/E170 (95.0/5.0)</t>
  </si>
  <si>
    <t>512A</t>
  </si>
  <si>
    <t>R-134a/152a (5.0/95.0)</t>
  </si>
  <si>
    <t>513A</t>
  </si>
  <si>
    <t>R-1234yf/134a (56.0/44.0)</t>
  </si>
  <si>
    <t>513B</t>
  </si>
  <si>
    <t>R-1234yf/134a (58.5/41.5)</t>
  </si>
  <si>
    <t>514A</t>
  </si>
  <si>
    <t>R-1336mzz(Z)/1130(E) (74.7/25.3)</t>
  </si>
  <si>
    <t>515A</t>
  </si>
  <si>
    <t>R-1234ze (E)/227ea (88.0/12.0)</t>
  </si>
  <si>
    <t>515B</t>
  </si>
  <si>
    <t>R-1234ze(E)/227ea (91.1/8.9)</t>
  </si>
  <si>
    <t>516A</t>
  </si>
  <si>
    <t>R-1234yf/134a/152a (77.5/8.5/14.0)</t>
  </si>
  <si>
    <t>HFC 1</t>
  </si>
  <si>
    <t>HFC 2</t>
  </si>
  <si>
    <t>HFC 3</t>
  </si>
  <si>
    <t>HFC 4</t>
  </si>
  <si>
    <t>HFC 5</t>
  </si>
  <si>
    <t>GWPs (EVs) of Regulated Substances (HFCs) in Substitute Refrigerant Blends</t>
  </si>
  <si>
    <t>Trade Name</t>
  </si>
  <si>
    <t>ASHRAE Number</t>
  </si>
  <si>
    <t>HCFCs</t>
  </si>
  <si>
    <t>HFCs</t>
  </si>
  <si>
    <t>HCs</t>
  </si>
  <si>
    <t>HFOs</t>
  </si>
  <si>
    <t>PFCs</t>
  </si>
  <si>
    <t>142b</t>
  </si>
  <si>
    <t>134a</t>
  </si>
  <si>
    <t>143a</t>
  </si>
  <si>
    <t>152a</t>
  </si>
  <si>
    <t>227ea</t>
  </si>
  <si>
    <t>236fa</t>
  </si>
  <si>
    <t>Ethane</t>
  </si>
  <si>
    <t>Propane</t>
  </si>
  <si>
    <t>n-Butane</t>
  </si>
  <si>
    <t>Isobutane </t>
  </si>
  <si>
    <t>Propylene</t>
  </si>
  <si>
    <t>Isopentane</t>
  </si>
  <si>
    <t>HFO-1234yf</t>
  </si>
  <si>
    <t>HFO-1234ze(E)</t>
  </si>
  <si>
    <t>(R-170)</t>
  </si>
  <si>
    <t>(R-290)</t>
  </si>
  <si>
    <t>(R-600)</t>
  </si>
  <si>
    <t>(R-600a)</t>
  </si>
  <si>
    <t>(R-1270)</t>
  </si>
  <si>
    <t>(perfluoro-ethane)</t>
  </si>
  <si>
    <t>(perfluoro-propane)</t>
  </si>
  <si>
    <t>User-inputted Unit</t>
  </si>
  <si>
    <t>MT Equivalent</t>
  </si>
  <si>
    <t>kg Equivalent</t>
  </si>
  <si>
    <t>2903.44.1010</t>
  </si>
  <si>
    <t>2903.44.1020</t>
  </si>
  <si>
    <t>1,1,1-Trifluoroethane (HFC-143a)</t>
  </si>
  <si>
    <t>2903.44.1030</t>
  </si>
  <si>
    <t>1,1,2-Trifluoroethane (HFC-143)</t>
  </si>
  <si>
    <t>Pentafluoroethane (HFC-125)</t>
  </si>
  <si>
    <t>3827.11.0000</t>
  </si>
  <si>
    <t>3827.31.0000</t>
  </si>
  <si>
    <t>Mixtures containing halogenated derivatives of methane, ethane or propane: Containing hydrochlorofluorocarbons (HCFCs), whether or not containing perfluorocarbons (PFCs) or hydrofluorocarbons (HFCs) but not containing chlorofluorocarbons (CFCs): Containing substances of subheadings 2903.41 to 2903.48</t>
  </si>
  <si>
    <t>February 2022</t>
  </si>
  <si>
    <t>Mixtures containing halogenated derivatives of methane, ethane or propane: Containing trifluoromethane (HFC-23) or PFCs but not containing CFCs or HCFCs: Containing trifluoromethane (HFC-23)</t>
  </si>
  <si>
    <t>3827.59.0000</t>
  </si>
  <si>
    <t>Mixtures containing halogenated derivatives of methane, ethane or propane: Containing trifluoromethane (HFC-23) or PFCs but not containing CFCs or HCFCs: Other</t>
  </si>
  <si>
    <t>* These HTS codes took effect on January 27, 2022. EPA will update this calculator periodically to reflect the current HTS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</si>
</sst>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409]mmmm\ d\,\ yyyy;@"/>
    <numFmt numFmtId="166" formatCode="#,##0.000000000"/>
    <numFmt numFmtId="167" formatCode="#,##0.0000000000"/>
    <numFmt numFmtId="168" formatCode="_(* #,##0.0_);_(* \(#,##0.0\);_(* &quot;-&quot;??_);_(@_)"/>
  </numFmts>
  <fonts count="31" x14ac:knownFonts="1">
    <font>
      <sz val="11"/>
      <color theme="1"/>
      <name val="Calibri"/>
      <family val="2"/>
      <scheme val="minor"/>
    </font>
    <font>
      <sz val="11"/>
      <color theme="1"/>
      <name val="Calibri"/>
      <family val="2"/>
      <scheme val="minor"/>
    </font>
    <font>
      <b/>
      <sz val="18"/>
      <color rgb="FF1B1B1B"/>
      <name val="Georgia"/>
      <family val="1"/>
    </font>
    <font>
      <b/>
      <sz val="8"/>
      <color rgb="FF1B1B1B"/>
      <name val="Roboto"/>
    </font>
    <font>
      <b/>
      <sz val="12"/>
      <name val="Times New Roman"/>
      <family val="1"/>
    </font>
    <font>
      <sz val="11"/>
      <color theme="1"/>
      <name val="Arial"/>
      <family val="2"/>
    </font>
    <font>
      <b/>
      <sz val="11"/>
      <color theme="1"/>
      <name val="Arial"/>
      <family val="2"/>
    </font>
    <font>
      <b/>
      <sz val="11"/>
      <color theme="0"/>
      <name val="Arial"/>
      <family val="2"/>
    </font>
    <font>
      <sz val="11"/>
      <color theme="0"/>
      <name val="Arial"/>
      <family val="2"/>
    </font>
    <font>
      <b/>
      <sz val="11"/>
      <color theme="1"/>
      <name val="Calibri"/>
      <family val="2"/>
      <scheme val="minor"/>
    </font>
    <font>
      <b/>
      <sz val="11"/>
      <name val="Arial"/>
      <family val="2"/>
    </font>
    <font>
      <sz val="11"/>
      <color indexed="8"/>
      <name val="Calibri"/>
      <family val="2"/>
      <scheme val="minor"/>
    </font>
    <font>
      <sz val="11"/>
      <name val="Arial"/>
      <family val="2"/>
    </font>
    <font>
      <sz val="10"/>
      <color theme="1"/>
      <name val="Times New Roman"/>
      <family val="1"/>
    </font>
    <font>
      <vertAlign val="subscript"/>
      <sz val="10"/>
      <color theme="1"/>
      <name val="Times New Roman"/>
      <family val="1"/>
    </font>
    <font>
      <b/>
      <sz val="10"/>
      <color theme="1"/>
      <name val="Times New Roman"/>
      <family val="1"/>
    </font>
    <font>
      <sz val="10"/>
      <color theme="1"/>
      <name val="Arial"/>
      <family val="2"/>
    </font>
    <font>
      <b/>
      <sz val="10"/>
      <name val="Arial"/>
      <family val="2"/>
    </font>
    <font>
      <sz val="10"/>
      <color indexed="8"/>
      <name val="Arial"/>
      <family val="2"/>
    </font>
    <font>
      <b/>
      <sz val="10"/>
      <color theme="1"/>
      <name val="Calibri"/>
      <family val="2"/>
      <scheme val="minor"/>
    </font>
    <font>
      <b/>
      <sz val="14"/>
      <color rgb="FF097ABF"/>
      <name val="Arial"/>
      <family val="2"/>
    </font>
    <font>
      <b/>
      <sz val="10"/>
      <color rgb="FF146CB5"/>
      <name val="Arial"/>
      <family val="2"/>
    </font>
    <font>
      <sz val="11"/>
      <color rgb="FFFF0000"/>
      <name val="Arial"/>
      <family val="2"/>
    </font>
    <font>
      <sz val="8"/>
      <name val="Calibri"/>
      <family val="2"/>
      <scheme val="minor"/>
    </font>
    <font>
      <sz val="11"/>
      <color theme="0" tint="-0.34998626667073579"/>
      <name val="Calibri"/>
      <family val="2"/>
      <scheme val="minor"/>
    </font>
    <font>
      <sz val="10"/>
      <color theme="1"/>
      <name val="Calibri"/>
      <family val="2"/>
      <scheme val="minor"/>
    </font>
    <font>
      <b/>
      <sz val="10"/>
      <color theme="1"/>
      <name val="Arial"/>
      <family val="2"/>
    </font>
    <font>
      <sz val="8"/>
      <color theme="1"/>
      <name val="Arial"/>
      <family val="2"/>
    </font>
    <font>
      <sz val="9"/>
      <color indexed="81"/>
      <name val="Tahoma"/>
      <family val="2"/>
    </font>
    <font>
      <sz val="11"/>
      <color rgb="FF49494C"/>
      <name val="Arial"/>
      <family val="2"/>
    </font>
    <font>
      <sz val="5"/>
      <color rgb="FF49494C"/>
      <name val="Arial"/>
      <family val="2"/>
    </font>
  </fonts>
  <fills count="10">
    <fill>
      <patternFill patternType="none"/>
    </fill>
    <fill>
      <patternFill patternType="gray125"/>
    </fill>
    <fill>
      <patternFill patternType="solid">
        <fgColor rgb="FFF0F0F0"/>
        <bgColor indexed="64"/>
      </patternFill>
    </fill>
    <fill>
      <patternFill patternType="lightDown">
        <bgColor rgb="FFF0F0F0"/>
      </patternFill>
    </fill>
    <fill>
      <patternFill patternType="lightDown"/>
    </fill>
    <fill>
      <patternFill patternType="solid">
        <fgColor rgb="FFC0C0C0"/>
        <bgColor indexed="64"/>
      </patternFill>
    </fill>
    <fill>
      <patternFill patternType="solid">
        <fgColor theme="7" tint="0.79998168889431442"/>
        <bgColor indexed="64"/>
      </patternFill>
    </fill>
    <fill>
      <patternFill patternType="solid">
        <fgColor rgb="FF146CB5"/>
        <bgColor indexed="64"/>
      </patternFill>
    </fill>
    <fill>
      <patternFill patternType="solid">
        <fgColor rgb="FFFFFFFF"/>
        <bgColor indexed="64"/>
      </patternFill>
    </fill>
    <fill>
      <patternFill patternType="solid">
        <fgColor rgb="FFF7F7FF"/>
        <bgColor indexed="64"/>
      </patternFill>
    </fill>
  </fills>
  <borders count="64">
    <border>
      <left/>
      <right/>
      <top/>
      <bottom/>
      <diagonal/>
    </border>
    <border>
      <left style="medium">
        <color rgb="FF565C65"/>
      </left>
      <right style="medium">
        <color rgb="FF565C65"/>
      </right>
      <top style="medium">
        <color rgb="FF565C65"/>
      </top>
      <bottom/>
      <diagonal/>
    </border>
    <border>
      <left style="medium">
        <color rgb="FF565C65"/>
      </left>
      <right style="medium">
        <color rgb="FF565C65"/>
      </right>
      <top/>
      <bottom/>
      <diagonal/>
    </border>
    <border>
      <left style="medium">
        <color rgb="FF565C65"/>
      </left>
      <right style="medium">
        <color rgb="FF565C65"/>
      </right>
      <top/>
      <bottom style="medium">
        <color rgb="FF565C65"/>
      </bottom>
      <diagonal/>
    </border>
    <border>
      <left style="medium">
        <color rgb="FF565C65"/>
      </left>
      <right/>
      <top style="medium">
        <color rgb="FF565C65"/>
      </top>
      <bottom style="medium">
        <color rgb="FF565C65"/>
      </bottom>
      <diagonal/>
    </border>
    <border>
      <left/>
      <right/>
      <top style="medium">
        <color rgb="FF565C65"/>
      </top>
      <bottom style="medium">
        <color rgb="FF565C65"/>
      </bottom>
      <diagonal/>
    </border>
    <border>
      <left/>
      <right style="medium">
        <color rgb="FF565C65"/>
      </right>
      <top style="medium">
        <color rgb="FF565C65"/>
      </top>
      <bottom style="medium">
        <color rgb="FF565C65"/>
      </bottom>
      <diagonal/>
    </border>
    <border>
      <left style="thin">
        <color rgb="FF097ABF"/>
      </left>
      <right style="thin">
        <color rgb="FF097ABF"/>
      </right>
      <top style="thin">
        <color rgb="FF097ABF"/>
      </top>
      <bottom style="thin">
        <color rgb="FF097AB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97ABF"/>
      </left>
      <right style="thin">
        <color rgb="FF097ABF"/>
      </right>
      <top style="thin">
        <color rgb="FF097ABF"/>
      </top>
      <bottom/>
      <diagonal/>
    </border>
    <border>
      <left style="medium">
        <color rgb="FF097ABF"/>
      </left>
      <right style="thin">
        <color rgb="FF097ABF"/>
      </right>
      <top style="thin">
        <color rgb="FF097ABF"/>
      </top>
      <bottom style="thin">
        <color rgb="FF097ABF"/>
      </bottom>
      <diagonal/>
    </border>
    <border>
      <left style="thin">
        <color rgb="FF097ABF"/>
      </left>
      <right style="medium">
        <color rgb="FF097ABF"/>
      </right>
      <top style="thin">
        <color rgb="FF097ABF"/>
      </top>
      <bottom style="thin">
        <color rgb="FF097ABF"/>
      </bottom>
      <diagonal/>
    </border>
    <border>
      <left style="medium">
        <color rgb="FF097ABF"/>
      </left>
      <right style="thin">
        <color rgb="FF097ABF"/>
      </right>
      <top style="thin">
        <color rgb="FF097ABF"/>
      </top>
      <bottom/>
      <diagonal/>
    </border>
    <border>
      <left style="thin">
        <color rgb="FF097ABF"/>
      </left>
      <right style="medium">
        <color rgb="FF097ABF"/>
      </right>
      <top/>
      <bottom style="thin">
        <color rgb="FF097ABF"/>
      </bottom>
      <diagonal/>
    </border>
    <border>
      <left style="medium">
        <color rgb="FF097ABF"/>
      </left>
      <right style="thin">
        <color rgb="FF097ABF"/>
      </right>
      <top style="medium">
        <color rgb="FF097ABF"/>
      </top>
      <bottom style="medium">
        <color rgb="FF146CB5"/>
      </bottom>
      <diagonal/>
    </border>
    <border>
      <left style="thin">
        <color rgb="FF097ABF"/>
      </left>
      <right style="medium">
        <color rgb="FF097ABF"/>
      </right>
      <top style="medium">
        <color rgb="FF097ABF"/>
      </top>
      <bottom style="medium">
        <color rgb="FF146CB5"/>
      </bottom>
      <diagonal/>
    </border>
    <border>
      <left style="medium">
        <color rgb="FF097ABF"/>
      </left>
      <right style="thin">
        <color rgb="FF097ABF"/>
      </right>
      <top/>
      <bottom style="thin">
        <color rgb="FF097ABF"/>
      </bottom>
      <diagonal/>
    </border>
    <border>
      <left style="medium">
        <color rgb="FF097ABF"/>
      </left>
      <right style="thin">
        <color rgb="FF097ABF"/>
      </right>
      <top style="thin">
        <color rgb="FF097ABF"/>
      </top>
      <bottom style="medium">
        <color rgb="FF097ABF"/>
      </bottom>
      <diagonal/>
    </border>
    <border>
      <left style="thin">
        <color rgb="FF097ABF"/>
      </left>
      <right style="medium">
        <color rgb="FF097ABF"/>
      </right>
      <top style="thin">
        <color rgb="FF097ABF"/>
      </top>
      <bottom style="medium">
        <color rgb="FF097ABF"/>
      </bottom>
      <diagonal/>
    </border>
    <border>
      <left style="medium">
        <color rgb="FF097ABF"/>
      </left>
      <right style="thin">
        <color rgb="FF146CB5"/>
      </right>
      <top style="medium">
        <color rgb="FF097ABF"/>
      </top>
      <bottom style="medium">
        <color rgb="FF097ABF"/>
      </bottom>
      <diagonal/>
    </border>
    <border>
      <left style="thin">
        <color rgb="FF146CB5"/>
      </left>
      <right style="thin">
        <color rgb="FF146CB5"/>
      </right>
      <top style="medium">
        <color rgb="FF097ABF"/>
      </top>
      <bottom style="medium">
        <color rgb="FF097ABF"/>
      </bottom>
      <diagonal/>
    </border>
    <border>
      <left/>
      <right style="medium">
        <color rgb="FF097ABF"/>
      </right>
      <top style="medium">
        <color rgb="FF097ABF"/>
      </top>
      <bottom style="medium">
        <color rgb="FF097ABF"/>
      </bottom>
      <diagonal/>
    </border>
    <border>
      <left style="thin">
        <color rgb="FF146CB5"/>
      </left>
      <right style="thin">
        <color rgb="FF146CB5"/>
      </right>
      <top/>
      <bottom/>
      <diagonal/>
    </border>
    <border>
      <left style="thin">
        <color rgb="FF146CB5"/>
      </left>
      <right/>
      <top/>
      <bottom/>
      <diagonal/>
    </border>
    <border>
      <left style="medium">
        <color rgb="FF097ABF"/>
      </left>
      <right/>
      <top style="medium">
        <color rgb="FF097ABF"/>
      </top>
      <bottom style="medium">
        <color rgb="FF097ABF"/>
      </bottom>
      <diagonal/>
    </border>
    <border>
      <left/>
      <right/>
      <top style="medium">
        <color rgb="FF097ABF"/>
      </top>
      <bottom style="medium">
        <color rgb="FF097ABF"/>
      </bottom>
      <diagonal/>
    </border>
    <border>
      <left style="thin">
        <color rgb="FF097ABF"/>
      </left>
      <right/>
      <top style="thin">
        <color rgb="FF097ABF"/>
      </top>
      <bottom style="thin">
        <color rgb="FF097ABF"/>
      </bottom>
      <diagonal/>
    </border>
    <border>
      <left style="medium">
        <color rgb="FF097ABF"/>
      </left>
      <right style="medium">
        <color rgb="FF097ABF"/>
      </right>
      <top style="thin">
        <color rgb="FF097ABF"/>
      </top>
      <bottom style="thin">
        <color rgb="FF097ABF"/>
      </bottom>
      <diagonal/>
    </border>
    <border>
      <left style="medium">
        <color rgb="FF097ABF"/>
      </left>
      <right style="thin">
        <color rgb="FF146CB5"/>
      </right>
      <top/>
      <bottom/>
      <diagonal/>
    </border>
    <border>
      <left style="medium">
        <color rgb="FF097ABF"/>
      </left>
      <right style="medium">
        <color rgb="FF097ABF"/>
      </right>
      <top/>
      <bottom style="thin">
        <color rgb="FF097ABF"/>
      </bottom>
      <diagonal/>
    </border>
    <border>
      <left style="thin">
        <color rgb="FF097ABF"/>
      </left>
      <right style="thin">
        <color rgb="FF097ABF"/>
      </right>
      <top style="thin">
        <color rgb="FF097ABF"/>
      </top>
      <bottom style="medium">
        <color rgb="FF097ABF"/>
      </bottom>
      <diagonal/>
    </border>
    <border>
      <left style="medium">
        <color rgb="FF097ABF"/>
      </left>
      <right style="medium">
        <color rgb="FF097ABF"/>
      </right>
      <top style="medium">
        <color rgb="FF097ABF"/>
      </top>
      <bottom style="thin">
        <color rgb="FF097ABF"/>
      </bottom>
      <diagonal/>
    </border>
    <border>
      <left style="medium">
        <color rgb="FF097ABF"/>
      </left>
      <right style="medium">
        <color rgb="FF097ABF"/>
      </right>
      <top style="thin">
        <color rgb="FF097ABF"/>
      </top>
      <bottom style="medium">
        <color rgb="FF097ABF"/>
      </bottom>
      <diagonal/>
    </border>
    <border>
      <left style="thin">
        <color rgb="FF097ABF"/>
      </left>
      <right style="thin">
        <color rgb="FF097ABF"/>
      </right>
      <top/>
      <bottom style="thin">
        <color rgb="FF097ABF"/>
      </bottom>
      <diagonal/>
    </border>
    <border>
      <left style="medium">
        <color rgb="FF097ABF"/>
      </left>
      <right style="thin">
        <color rgb="FF097ABF"/>
      </right>
      <top style="medium">
        <color rgb="FF097ABF"/>
      </top>
      <bottom style="medium">
        <color rgb="FF097ABF"/>
      </bottom>
      <diagonal/>
    </border>
    <border>
      <left style="thin">
        <color rgb="FF097ABF"/>
      </left>
      <right style="thin">
        <color rgb="FF097ABF"/>
      </right>
      <top style="medium">
        <color rgb="FF097ABF"/>
      </top>
      <bottom style="medium">
        <color rgb="FF097ABF"/>
      </bottom>
      <diagonal/>
    </border>
    <border>
      <left style="thin">
        <color rgb="FF097ABF"/>
      </left>
      <right style="medium">
        <color rgb="FF097ABF"/>
      </right>
      <top style="medium">
        <color rgb="FF097ABF"/>
      </top>
      <bottom style="medium">
        <color rgb="FF097ABF"/>
      </bottom>
      <diagonal/>
    </border>
    <border>
      <left style="thin">
        <color rgb="FF097ABF"/>
      </left>
      <right style="medium">
        <color rgb="FF097ABF"/>
      </right>
      <top/>
      <bottom style="medium">
        <color rgb="FF097ABF"/>
      </bottom>
      <diagonal/>
    </border>
    <border>
      <left style="medium">
        <color rgb="FF097ABF"/>
      </left>
      <right style="medium">
        <color rgb="FF097ABF"/>
      </right>
      <top style="medium">
        <color rgb="FF097ABF"/>
      </top>
      <bottom style="medium">
        <color rgb="FF146CB5"/>
      </bottom>
      <diagonal/>
    </border>
    <border>
      <left style="medium">
        <color rgb="FF097ABF"/>
      </left>
      <right style="thin">
        <color rgb="FF097ABF"/>
      </right>
      <top style="medium">
        <color rgb="FF097ABF"/>
      </top>
      <bottom style="thin">
        <color rgb="FF097ABF"/>
      </bottom>
      <diagonal/>
    </border>
    <border>
      <left style="thin">
        <color rgb="FF097ABF"/>
      </left>
      <right style="medium">
        <color rgb="FF097ABF"/>
      </right>
      <top style="medium">
        <color rgb="FF097ABF"/>
      </top>
      <bottom style="thin">
        <color rgb="FF097ABF"/>
      </bottom>
      <diagonal/>
    </border>
    <border>
      <left style="medium">
        <color rgb="FF097ABF"/>
      </left>
      <right style="medium">
        <color rgb="FF097ABF"/>
      </right>
      <top style="medium">
        <color rgb="FF097ABF"/>
      </top>
      <bottom style="medium">
        <color rgb="FF097ABF"/>
      </bottom>
      <diagonal/>
    </border>
    <border>
      <left style="thin">
        <color rgb="FF146CB5"/>
      </left>
      <right/>
      <top style="medium">
        <color rgb="FF097ABF"/>
      </top>
      <bottom/>
      <diagonal/>
    </border>
    <border>
      <left/>
      <right/>
      <top style="medium">
        <color rgb="FF097ABF"/>
      </top>
      <bottom/>
      <diagonal/>
    </border>
    <border>
      <left/>
      <right style="medium">
        <color rgb="FF097ABF"/>
      </right>
      <top/>
      <bottom style="thin">
        <color rgb="FF097ABF"/>
      </bottom>
      <diagonal/>
    </border>
    <border>
      <left style="thin">
        <color rgb="FF097ABF"/>
      </left>
      <right/>
      <top/>
      <bottom style="thin">
        <color rgb="FF097ABF"/>
      </bottom>
      <diagonal/>
    </border>
    <border>
      <left/>
      <right/>
      <top/>
      <bottom style="thin">
        <color rgb="FF097ABF"/>
      </bottom>
      <diagonal/>
    </border>
    <border>
      <left style="medium">
        <color rgb="FF097ABF"/>
      </left>
      <right/>
      <top/>
      <bottom style="medium">
        <color rgb="FF097ABF"/>
      </bottom>
      <diagonal/>
    </border>
    <border>
      <left/>
      <right/>
      <top/>
      <bottom style="medium">
        <color rgb="FF097ABF"/>
      </bottom>
      <diagonal/>
    </border>
    <border>
      <left/>
      <right style="medium">
        <color rgb="FF097ABF"/>
      </right>
      <top/>
      <bottom style="medium">
        <color rgb="FF097ABF"/>
      </bottom>
      <diagonal/>
    </border>
    <border>
      <left style="medium">
        <color rgb="FF097ABF"/>
      </left>
      <right/>
      <top style="medium">
        <color rgb="FF097ABF"/>
      </top>
      <bottom style="thin">
        <color rgb="FF097ABF"/>
      </bottom>
      <diagonal/>
    </border>
    <border>
      <left/>
      <right/>
      <top style="medium">
        <color rgb="FF097ABF"/>
      </top>
      <bottom style="thin">
        <color rgb="FF097ABF"/>
      </bottom>
      <diagonal/>
    </border>
    <border>
      <left/>
      <right style="medium">
        <color rgb="FF097ABF"/>
      </right>
      <top style="medium">
        <color rgb="FF097ABF"/>
      </top>
      <bottom style="thin">
        <color rgb="FF097ABF"/>
      </bottom>
      <diagonal/>
    </border>
    <border>
      <left style="medium">
        <color rgb="FF097ABF"/>
      </left>
      <right/>
      <top style="thin">
        <color rgb="FF097ABF"/>
      </top>
      <bottom style="thin">
        <color rgb="FF097ABF"/>
      </bottom>
      <diagonal/>
    </border>
    <border>
      <left style="medium">
        <color rgb="FF097ABF"/>
      </left>
      <right/>
      <top style="thin">
        <color rgb="FF097ABF"/>
      </top>
      <bottom style="medium">
        <color rgb="FF097ABF"/>
      </bottom>
      <diagonal/>
    </border>
    <border>
      <left style="thin">
        <color rgb="FF097ABF"/>
      </left>
      <right style="thin">
        <color rgb="FF097ABF"/>
      </right>
      <top style="medium">
        <color rgb="FF097ABF"/>
      </top>
      <bottom style="thin">
        <color rgb="FF097ABF"/>
      </bottom>
      <diagonal/>
    </border>
    <border>
      <left style="medium">
        <color rgb="FFEAEAEA"/>
      </left>
      <right style="medium">
        <color rgb="FFEAEAEA"/>
      </right>
      <top style="medium">
        <color rgb="FFEAEAEA"/>
      </top>
      <bottom style="medium">
        <color rgb="FFEAEAEA"/>
      </bottom>
      <diagonal/>
    </border>
    <border>
      <left style="medium">
        <color rgb="FF097ABF"/>
      </left>
      <right style="thin">
        <color rgb="FF097ABF"/>
      </right>
      <top style="medium">
        <color rgb="FF097ABF"/>
      </top>
      <bottom/>
      <diagonal/>
    </border>
    <border>
      <left style="thin">
        <color rgb="FF097ABF"/>
      </left>
      <right style="medium">
        <color rgb="FF097ABF"/>
      </right>
      <top style="medium">
        <color rgb="FF097ABF"/>
      </top>
      <bottom/>
      <diagonal/>
    </border>
    <border>
      <left style="medium">
        <color rgb="FF097ABF"/>
      </left>
      <right style="thin">
        <color rgb="FF097ABF"/>
      </right>
      <top/>
      <bottom/>
      <diagonal/>
    </border>
    <border>
      <left style="thin">
        <color rgb="FF097ABF"/>
      </left>
      <right style="medium">
        <color rgb="FF097ABF"/>
      </right>
      <top style="thin">
        <color rgb="FF097ABF"/>
      </top>
      <bottom/>
      <diagonal/>
    </border>
    <border>
      <left style="thin">
        <color rgb="FF097ABF"/>
      </left>
      <right style="medium">
        <color rgb="FF097ABF"/>
      </right>
      <top/>
      <bottom/>
      <diagonal/>
    </border>
    <border>
      <left style="medium">
        <color rgb="FF097ABF"/>
      </left>
      <right style="thin">
        <color rgb="FF097ABF"/>
      </right>
      <top/>
      <bottom style="medium">
        <color rgb="FF097ABF"/>
      </bottom>
      <diagonal/>
    </border>
  </borders>
  <cellStyleXfs count="4">
    <xf numFmtId="0" fontId="0" fillId="0" borderId="0"/>
    <xf numFmtId="43" fontId="1" fillId="0" borderId="0" applyFont="0" applyFill="0" applyBorder="0" applyAlignment="0" applyProtection="0"/>
    <xf numFmtId="0" fontId="11" fillId="0" borderId="0"/>
    <xf numFmtId="9" fontId="1" fillId="0" borderId="0" applyFont="0" applyFill="0" applyBorder="0" applyAlignment="0" applyProtection="0"/>
  </cellStyleXfs>
  <cellXfs count="171">
    <xf numFmtId="0" fontId="0" fillId="0" borderId="0" xfId="0"/>
    <xf numFmtId="0" fontId="2" fillId="0" borderId="0" xfId="0" applyFont="1" applyAlignment="1">
      <alignment vertical="center"/>
    </xf>
    <xf numFmtId="0" fontId="0" fillId="4" borderId="0" xfId="0" applyFill="1"/>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0" borderId="0" xfId="0" applyFont="1" applyAlignment="1">
      <alignment vertical="center"/>
    </xf>
    <xf numFmtId="0" fontId="9" fillId="0" borderId="0" xfId="0" applyFont="1"/>
    <xf numFmtId="166" fontId="0" fillId="0" borderId="0" xfId="0" applyNumberFormat="1"/>
    <xf numFmtId="0" fontId="15" fillId="0" borderId="8" xfId="0" applyFont="1" applyBorder="1" applyAlignment="1">
      <alignment vertical="center" wrapText="1"/>
    </xf>
    <xf numFmtId="0" fontId="13" fillId="0" borderId="8" xfId="0" applyFont="1" applyBorder="1" applyAlignment="1">
      <alignment vertical="center" wrapText="1"/>
    </xf>
    <xf numFmtId="164" fontId="13" fillId="0" borderId="8" xfId="1" applyNumberFormat="1" applyFont="1" applyBorder="1" applyAlignment="1">
      <alignment vertical="center" wrapText="1"/>
    </xf>
    <xf numFmtId="0" fontId="16" fillId="0" borderId="9" xfId="0" applyFont="1" applyBorder="1" applyAlignment="1">
      <alignment vertical="center"/>
    </xf>
    <xf numFmtId="0" fontId="16" fillId="5" borderId="8" xfId="0" applyFont="1" applyFill="1" applyBorder="1" applyAlignment="1">
      <alignment vertical="center"/>
    </xf>
    <xf numFmtId="0" fontId="17" fillId="0" borderId="8" xfId="0" applyFont="1" applyBorder="1" applyAlignment="1">
      <alignment horizontal="center"/>
    </xf>
    <xf numFmtId="0" fontId="17" fillId="0" borderId="8" xfId="0" applyFont="1" applyBorder="1"/>
    <xf numFmtId="0" fontId="17" fillId="5" borderId="8" xfId="0" applyFont="1" applyFill="1" applyBorder="1"/>
    <xf numFmtId="0" fontId="18" fillId="0" borderId="8" xfId="0" applyFont="1" applyBorder="1"/>
    <xf numFmtId="0" fontId="19" fillId="0" borderId="8" xfId="0" applyFont="1" applyBorder="1"/>
    <xf numFmtId="167" fontId="0" fillId="0" borderId="0" xfId="0" applyNumberFormat="1"/>
    <xf numFmtId="3" fontId="0" fillId="0" borderId="0" xfId="0" applyNumberFormat="1"/>
    <xf numFmtId="0" fontId="17" fillId="0" borderId="0" xfId="0" applyFont="1" applyAlignment="1">
      <alignment horizontal="center"/>
    </xf>
    <xf numFmtId="0" fontId="5" fillId="6" borderId="11" xfId="0" applyFont="1" applyFill="1" applyBorder="1" applyAlignment="1" applyProtection="1">
      <alignment horizontal="left"/>
      <protection locked="0"/>
    </xf>
    <xf numFmtId="164" fontId="5" fillId="6" borderId="7" xfId="1" applyNumberFormat="1" applyFont="1" applyFill="1" applyBorder="1" applyProtection="1">
      <protection locked="0"/>
    </xf>
    <xf numFmtId="0" fontId="5" fillId="6" borderId="13" xfId="0" applyFont="1" applyFill="1" applyBorder="1" applyAlignment="1" applyProtection="1">
      <alignment horizontal="left"/>
      <protection locked="0"/>
    </xf>
    <xf numFmtId="164" fontId="5" fillId="6" borderId="10" xfId="1" applyNumberFormat="1" applyFont="1" applyFill="1" applyBorder="1" applyProtection="1">
      <protection locked="0"/>
    </xf>
    <xf numFmtId="0" fontId="5" fillId="6" borderId="40" xfId="0" applyFont="1" applyFill="1" applyBorder="1" applyAlignment="1" applyProtection="1">
      <alignment horizontal="left"/>
      <protection locked="0"/>
    </xf>
    <xf numFmtId="0" fontId="5" fillId="6" borderId="17" xfId="0" applyFont="1" applyFill="1" applyBorder="1" applyAlignment="1" applyProtection="1">
      <alignment horizontal="left"/>
      <protection locked="0"/>
    </xf>
    <xf numFmtId="0" fontId="5" fillId="6" borderId="18" xfId="0" applyFont="1" applyFill="1" applyBorder="1" applyAlignment="1" applyProtection="1">
      <alignment horizontal="left"/>
      <protection locked="0"/>
    </xf>
    <xf numFmtId="9" fontId="5" fillId="6" borderId="7" xfId="3" applyFont="1" applyFill="1" applyBorder="1" applyProtection="1">
      <protection locked="0"/>
    </xf>
    <xf numFmtId="9" fontId="5" fillId="6" borderId="31" xfId="3" applyFont="1" applyFill="1" applyBorder="1" applyProtection="1">
      <protection locked="0"/>
    </xf>
    <xf numFmtId="164" fontId="5" fillId="6" borderId="34" xfId="1" applyNumberFormat="1" applyFont="1" applyFill="1" applyBorder="1" applyProtection="1">
      <protection locked="0"/>
    </xf>
    <xf numFmtId="164" fontId="5" fillId="6" borderId="14" xfId="1" applyNumberFormat="1" applyFont="1" applyFill="1" applyBorder="1" applyProtection="1">
      <protection locked="0"/>
    </xf>
    <xf numFmtId="9" fontId="5" fillId="6" borderId="10" xfId="3" applyFont="1" applyFill="1" applyBorder="1" applyProtection="1">
      <protection locked="0"/>
    </xf>
    <xf numFmtId="0" fontId="24" fillId="0" borderId="0" xfId="0" applyFont="1"/>
    <xf numFmtId="0" fontId="18" fillId="0" borderId="7" xfId="0" applyFont="1" applyBorder="1"/>
    <xf numFmtId="0" fontId="17" fillId="0" borderId="11" xfId="0" applyFont="1" applyBorder="1"/>
    <xf numFmtId="0" fontId="18" fillId="0" borderId="12" xfId="0" applyFont="1" applyBorder="1"/>
    <xf numFmtId="0" fontId="17" fillId="0" borderId="18" xfId="0" applyFont="1" applyBorder="1"/>
    <xf numFmtId="0" fontId="18" fillId="0" borderId="31" xfId="0" applyFont="1" applyBorder="1"/>
    <xf numFmtId="0" fontId="18" fillId="0" borderId="19" xfId="0" applyFont="1" applyBorder="1"/>
    <xf numFmtId="0" fontId="17" fillId="0" borderId="36" xfId="0" applyFont="1" applyBorder="1" applyAlignment="1">
      <alignment horizontal="center" wrapText="1"/>
    </xf>
    <xf numFmtId="0" fontId="17" fillId="0" borderId="37" xfId="0" applyFont="1" applyBorder="1" applyAlignment="1">
      <alignment horizontal="center" wrapText="1"/>
    </xf>
    <xf numFmtId="168" fontId="6" fillId="6" borderId="53" xfId="1" applyNumberFormat="1" applyFont="1" applyFill="1" applyBorder="1" applyProtection="1">
      <protection locked="0"/>
    </xf>
    <xf numFmtId="49" fontId="21" fillId="0" borderId="0" xfId="0" applyNumberFormat="1" applyFont="1" applyAlignment="1">
      <alignment horizontal="left" vertical="center"/>
    </xf>
    <xf numFmtId="165" fontId="21" fillId="0" borderId="0" xfId="0" applyNumberFormat="1" applyFont="1" applyAlignment="1">
      <alignment horizontal="left" vertical="center"/>
    </xf>
    <xf numFmtId="0" fontId="5" fillId="0" borderId="0" xfId="0" applyFont="1"/>
    <xf numFmtId="164" fontId="5" fillId="0" borderId="7" xfId="0" applyNumberFormat="1" applyFont="1" applyBorder="1"/>
    <xf numFmtId="164" fontId="5" fillId="0" borderId="12" xfId="0" applyNumberFormat="1" applyFont="1" applyBorder="1"/>
    <xf numFmtId="164" fontId="5" fillId="0" borderId="31" xfId="0" applyNumberFormat="1" applyFont="1" applyBorder="1"/>
    <xf numFmtId="164" fontId="5" fillId="0" borderId="19" xfId="0" applyNumberFormat="1" applyFont="1" applyBorder="1"/>
    <xf numFmtId="9" fontId="5" fillId="0" borderId="34" xfId="0" applyNumberFormat="1" applyFont="1" applyBorder="1"/>
    <xf numFmtId="0" fontId="6" fillId="0" borderId="32" xfId="0" applyFont="1" applyBorder="1" applyAlignment="1">
      <alignment horizontal="left" vertical="center"/>
    </xf>
    <xf numFmtId="0" fontId="5" fillId="0" borderId="28" xfId="0" applyFont="1" applyBorder="1" applyAlignment="1">
      <alignment horizontal="left" vertical="center"/>
    </xf>
    <xf numFmtId="0" fontId="5" fillId="0" borderId="33" xfId="0" applyFont="1" applyBorder="1" applyAlignment="1">
      <alignment horizontal="left" vertical="center"/>
    </xf>
    <xf numFmtId="0" fontId="6" fillId="0" borderId="48" xfId="0" applyFont="1" applyBorder="1" applyAlignment="1">
      <alignment horizontal="left" vertical="center"/>
    </xf>
    <xf numFmtId="0" fontId="6" fillId="0" borderId="49" xfId="0" applyFont="1" applyBorder="1"/>
    <xf numFmtId="0" fontId="6" fillId="0" borderId="50" xfId="0" applyFont="1" applyBorder="1"/>
    <xf numFmtId="168" fontId="6" fillId="0" borderId="50" xfId="1" applyNumberFormat="1" applyFont="1" applyBorder="1" applyProtection="1"/>
    <xf numFmtId="0" fontId="20" fillId="0" borderId="0" xfId="0" applyFont="1"/>
    <xf numFmtId="0" fontId="12" fillId="0" borderId="0" xfId="0" applyFont="1" applyAlignment="1">
      <alignment vertical="top" wrapText="1"/>
    </xf>
    <xf numFmtId="0" fontId="5" fillId="0" borderId="0" xfId="0" applyFont="1" applyAlignment="1">
      <alignment vertical="top" wrapText="1"/>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51" xfId="0" applyFont="1" applyBorder="1" applyAlignment="1">
      <alignment horizontal="left" vertical="center"/>
    </xf>
    <xf numFmtId="0" fontId="6" fillId="0" borderId="52" xfId="0" applyFont="1" applyBorder="1"/>
    <xf numFmtId="0" fontId="6" fillId="0" borderId="53" xfId="0" applyFont="1" applyBorder="1"/>
    <xf numFmtId="0" fontId="6" fillId="0" borderId="25" xfId="0" applyFont="1" applyBorder="1" applyAlignment="1">
      <alignment vertical="center"/>
    </xf>
    <xf numFmtId="0" fontId="6" fillId="0" borderId="26" xfId="0" applyFont="1" applyBorder="1"/>
    <xf numFmtId="0" fontId="6" fillId="0" borderId="22" xfId="0" applyFont="1" applyBorder="1"/>
    <xf numFmtId="168" fontId="6" fillId="0" borderId="22" xfId="1" applyNumberFormat="1" applyFont="1" applyBorder="1" applyProtection="1"/>
    <xf numFmtId="164" fontId="6" fillId="0" borderId="42" xfId="1" applyNumberFormat="1" applyFont="1" applyBorder="1" applyProtection="1"/>
    <xf numFmtId="164" fontId="5" fillId="0" borderId="7" xfId="1" applyNumberFormat="1" applyFont="1" applyBorder="1" applyProtection="1"/>
    <xf numFmtId="164" fontId="5" fillId="0" borderId="27" xfId="1" applyNumberFormat="1" applyFont="1" applyBorder="1" applyProtection="1"/>
    <xf numFmtId="168" fontId="5" fillId="0" borderId="28" xfId="1" applyNumberFormat="1" applyFont="1" applyBorder="1" applyProtection="1"/>
    <xf numFmtId="0" fontId="22" fillId="0" borderId="0" xfId="0" applyFont="1"/>
    <xf numFmtId="0" fontId="7" fillId="7" borderId="20" xfId="0" applyFont="1" applyFill="1" applyBorder="1" applyAlignment="1">
      <alignment horizontal="left" vertical="center"/>
    </xf>
    <xf numFmtId="0" fontId="8" fillId="7" borderId="21" xfId="0" applyFont="1" applyFill="1" applyBorder="1"/>
    <xf numFmtId="0" fontId="8" fillId="7" borderId="43" xfId="0" applyFont="1" applyFill="1" applyBorder="1"/>
    <xf numFmtId="0" fontId="8" fillId="7" borderId="44" xfId="0" applyFont="1" applyFill="1" applyBorder="1"/>
    <xf numFmtId="0" fontId="8" fillId="7" borderId="26" xfId="0" applyFont="1" applyFill="1" applyBorder="1"/>
    <xf numFmtId="0" fontId="8" fillId="7" borderId="22" xfId="0" applyFont="1" applyFill="1" applyBorder="1"/>
    <xf numFmtId="0" fontId="8" fillId="0" borderId="0" xfId="0" applyFont="1"/>
    <xf numFmtId="0" fontId="6" fillId="0" borderId="29"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0" xfId="0" applyFont="1" applyAlignment="1">
      <alignment horizontal="left" vertical="center"/>
    </xf>
    <xf numFmtId="164" fontId="5" fillId="0" borderId="0" xfId="0" applyNumberFormat="1" applyFont="1"/>
    <xf numFmtId="0" fontId="5" fillId="0" borderId="51"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12" fillId="0" borderId="0" xfId="0" applyFont="1" applyAlignment="1">
      <alignment horizontal="left" vertical="top" wrapText="1"/>
    </xf>
    <xf numFmtId="0" fontId="25" fillId="0" borderId="0" xfId="0" applyFont="1"/>
    <xf numFmtId="0" fontId="25" fillId="0" borderId="0" xfId="0" applyFont="1" applyAlignment="1">
      <alignment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39" xfId="0" applyFont="1" applyBorder="1" applyAlignment="1">
      <alignment horizontal="center" vertical="center" wrapText="1"/>
    </xf>
    <xf numFmtId="49" fontId="16" fillId="0" borderId="14" xfId="1" applyNumberFormat="1" applyFont="1" applyBorder="1" applyAlignment="1">
      <alignment horizontal="right"/>
    </xf>
    <xf numFmtId="164" fontId="16" fillId="0" borderId="11" xfId="1" applyNumberFormat="1" applyFont="1" applyBorder="1"/>
    <xf numFmtId="164" fontId="16" fillId="0" borderId="12" xfId="1" applyNumberFormat="1" applyFont="1" applyBorder="1"/>
    <xf numFmtId="164" fontId="16" fillId="0" borderId="12" xfId="1" applyNumberFormat="1" applyFont="1" applyBorder="1" applyAlignment="1">
      <alignment horizontal="right"/>
    </xf>
    <xf numFmtId="164" fontId="16" fillId="0" borderId="18" xfId="1" applyNumberFormat="1" applyFont="1" applyBorder="1"/>
    <xf numFmtId="164" fontId="16" fillId="0" borderId="19" xfId="1" applyNumberFormat="1" applyFont="1" applyBorder="1" applyAlignment="1">
      <alignment horizontal="right"/>
    </xf>
    <xf numFmtId="164" fontId="16" fillId="0" borderId="19" xfId="1" applyNumberFormat="1" applyFont="1" applyBorder="1"/>
    <xf numFmtId="49" fontId="16" fillId="0" borderId="38" xfId="1" applyNumberFormat="1" applyFont="1" applyBorder="1" applyAlignment="1">
      <alignment horizontal="right"/>
    </xf>
    <xf numFmtId="0" fontId="6" fillId="0" borderId="0" xfId="0" applyFont="1"/>
    <xf numFmtId="0" fontId="27" fillId="0" borderId="0" xfId="0" applyFont="1" applyAlignment="1">
      <alignment vertical="top"/>
    </xf>
    <xf numFmtId="43" fontId="0" fillId="0" borderId="0" xfId="1" applyFont="1"/>
    <xf numFmtId="0" fontId="25" fillId="0" borderId="0" xfId="0" applyFont="1" applyAlignment="1">
      <alignment vertical="top"/>
    </xf>
    <xf numFmtId="0" fontId="29" fillId="9" borderId="57" xfId="0" applyFont="1" applyFill="1" applyBorder="1" applyAlignment="1">
      <alignment horizontal="left" vertical="top"/>
    </xf>
    <xf numFmtId="0" fontId="29" fillId="8" borderId="57" xfId="0" applyFont="1" applyFill="1" applyBorder="1" applyAlignment="1">
      <alignment horizontal="left" vertical="top"/>
    </xf>
    <xf numFmtId="164" fontId="16" fillId="0" borderId="11" xfId="1" applyNumberFormat="1" applyFont="1" applyBorder="1" applyAlignment="1">
      <alignment horizontal="left" vertical="center"/>
    </xf>
    <xf numFmtId="164" fontId="16" fillId="0" borderId="11" xfId="1" applyNumberFormat="1" applyFont="1" applyBorder="1" applyAlignment="1">
      <alignment vertical="center"/>
    </xf>
    <xf numFmtId="164" fontId="16" fillId="0" borderId="12" xfId="1" applyNumberFormat="1" applyFont="1" applyBorder="1" applyAlignment="1">
      <alignment vertical="center"/>
    </xf>
    <xf numFmtId="0" fontId="25" fillId="0" borderId="0" xfId="0" applyFont="1" applyAlignment="1">
      <alignment vertical="center"/>
    </xf>
    <xf numFmtId="49" fontId="16" fillId="0" borderId="14" xfId="1" applyNumberFormat="1" applyFont="1" applyBorder="1" applyAlignment="1">
      <alignment horizontal="right" vertical="center"/>
    </xf>
    <xf numFmtId="164" fontId="16" fillId="0" borderId="12" xfId="1" applyNumberFormat="1" applyFont="1" applyBorder="1" applyAlignment="1">
      <alignment horizontal="right" vertical="center"/>
    </xf>
    <xf numFmtId="0" fontId="17" fillId="0" borderId="11" xfId="0" applyFont="1" applyBorder="1" applyAlignment="1">
      <alignment vertical="center"/>
    </xf>
    <xf numFmtId="0" fontId="18" fillId="0" borderId="7" xfId="0" applyFont="1" applyBorder="1" applyAlignment="1">
      <alignment vertical="center"/>
    </xf>
    <xf numFmtId="0" fontId="18" fillId="0" borderId="12" xfId="0" applyFont="1" applyBorder="1" applyAlignment="1">
      <alignment vertical="center"/>
    </xf>
    <xf numFmtId="49" fontId="16" fillId="0" borderId="12" xfId="1" applyNumberFormat="1" applyFont="1" applyBorder="1" applyAlignment="1">
      <alignment horizontal="left" vertical="center" wrapText="1"/>
    </xf>
    <xf numFmtId="164" fontId="16" fillId="0" borderId="17" xfId="1" applyNumberFormat="1" applyFont="1" applyBorder="1" applyAlignment="1">
      <alignment vertical="center"/>
    </xf>
    <xf numFmtId="164" fontId="16" fillId="0" borderId="14" xfId="1" applyNumberFormat="1" applyFont="1" applyBorder="1" applyAlignment="1">
      <alignment vertical="center"/>
    </xf>
    <xf numFmtId="164" fontId="16" fillId="0" borderId="14" xfId="1" applyNumberFormat="1" applyFont="1" applyBorder="1" applyAlignment="1">
      <alignment horizontal="right" vertical="center"/>
    </xf>
    <xf numFmtId="0" fontId="17" fillId="0" borderId="17" xfId="0" applyFont="1" applyBorder="1" applyAlignment="1">
      <alignment vertical="center"/>
    </xf>
    <xf numFmtId="0" fontId="18" fillId="0" borderId="34" xfId="0" applyFont="1" applyBorder="1" applyAlignment="1">
      <alignment vertical="center"/>
    </xf>
    <xf numFmtId="0" fontId="18" fillId="0" borderId="14" xfId="0" applyFont="1" applyBorder="1" applyAlignment="1">
      <alignment vertical="center"/>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164" fontId="16" fillId="0" borderId="40" xfId="1" applyNumberFormat="1" applyFont="1" applyBorder="1" applyAlignment="1">
      <alignment horizontal="left" vertical="center"/>
    </xf>
    <xf numFmtId="49" fontId="16" fillId="0" borderId="41"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164" fontId="16" fillId="0" borderId="11" xfId="1" applyNumberFormat="1" applyFont="1" applyBorder="1" applyAlignment="1">
      <alignment horizontal="left" vertical="center"/>
    </xf>
    <xf numFmtId="0" fontId="12" fillId="0" borderId="0" xfId="0" applyFont="1" applyAlignment="1">
      <alignment horizontal="left" vertical="top" wrapText="1"/>
    </xf>
    <xf numFmtId="0" fontId="20" fillId="0" borderId="0" xfId="0" applyFont="1" applyAlignment="1">
      <alignment horizontal="center"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5" xfId="0" applyFont="1" applyBorder="1" applyAlignment="1">
      <alignment horizontal="center" vertical="center" wrapText="1"/>
    </xf>
    <xf numFmtId="164" fontId="5" fillId="0" borderId="56" xfId="1" applyNumberFormat="1" applyFont="1" applyFill="1" applyBorder="1" applyAlignment="1" applyProtection="1">
      <alignment horizontal="left"/>
    </xf>
    <xf numFmtId="164" fontId="5" fillId="0" borderId="41" xfId="1" applyNumberFormat="1" applyFont="1" applyFill="1" applyBorder="1" applyAlignment="1" applyProtection="1">
      <alignment horizontal="left"/>
    </xf>
    <xf numFmtId="164" fontId="5" fillId="0" borderId="7" xfId="0" applyNumberFormat="1" applyFont="1" applyBorder="1" applyAlignment="1">
      <alignment horizontal="left"/>
    </xf>
    <xf numFmtId="164" fontId="5" fillId="0" borderId="12" xfId="0" applyNumberFormat="1" applyFont="1" applyBorder="1" applyAlignment="1">
      <alignment horizontal="left"/>
    </xf>
    <xf numFmtId="164" fontId="5" fillId="0" borderId="31" xfId="0" applyNumberFormat="1" applyFont="1" applyBorder="1" applyAlignment="1">
      <alignment horizontal="left"/>
    </xf>
    <xf numFmtId="164" fontId="5" fillId="0" borderId="19" xfId="0" applyNumberFormat="1" applyFont="1" applyBorder="1" applyAlignment="1">
      <alignment horizontal="left"/>
    </xf>
    <xf numFmtId="49" fontId="16" fillId="0" borderId="61" xfId="1" applyNumberFormat="1" applyFont="1" applyBorder="1" applyAlignment="1">
      <alignment horizontal="left" vertical="center" wrapText="1"/>
    </xf>
    <xf numFmtId="49" fontId="16" fillId="0" borderId="6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164" fontId="16" fillId="0" borderId="13" xfId="1" applyNumberFormat="1" applyFont="1" applyBorder="1" applyAlignment="1">
      <alignment horizontal="left" vertical="center"/>
    </xf>
    <xf numFmtId="164" fontId="16" fillId="0" borderId="60" xfId="1" applyNumberFormat="1" applyFont="1" applyBorder="1" applyAlignment="1">
      <alignment horizontal="left" vertical="center"/>
    </xf>
    <xf numFmtId="164" fontId="16" fillId="0" borderId="17" xfId="1" applyNumberFormat="1" applyFont="1" applyBorder="1" applyAlignment="1">
      <alignment horizontal="left" vertical="center"/>
    </xf>
    <xf numFmtId="164" fontId="16" fillId="0" borderId="11" xfId="1" applyNumberFormat="1" applyFont="1" applyBorder="1" applyAlignment="1">
      <alignment horizontal="left" vertical="center"/>
    </xf>
    <xf numFmtId="49" fontId="16" fillId="0" borderId="12" xfId="1" applyNumberFormat="1" applyFont="1" applyBorder="1" applyAlignment="1">
      <alignment horizontal="left" vertical="center" wrapText="1"/>
    </xf>
    <xf numFmtId="164" fontId="16" fillId="0" borderId="63" xfId="1" applyNumberFormat="1" applyFont="1" applyBorder="1" applyAlignment="1">
      <alignment horizontal="left" vertical="center"/>
    </xf>
    <xf numFmtId="49" fontId="16" fillId="0" borderId="38" xfId="1" applyNumberFormat="1" applyFont="1" applyBorder="1" applyAlignment="1">
      <alignment horizontal="left" vertical="center" wrapText="1"/>
    </xf>
    <xf numFmtId="49" fontId="16" fillId="0" borderId="61" xfId="1" applyNumberFormat="1" applyFont="1" applyBorder="1" applyAlignment="1">
      <alignment horizontal="left" wrapText="1"/>
    </xf>
    <xf numFmtId="49" fontId="16" fillId="0" borderId="62" xfId="1" applyNumberFormat="1" applyFont="1" applyBorder="1" applyAlignment="1">
      <alignment horizontal="left" wrapText="1"/>
    </xf>
    <xf numFmtId="49" fontId="16" fillId="0" borderId="14" xfId="1" applyNumberFormat="1" applyFont="1" applyBorder="1" applyAlignment="1">
      <alignment horizontal="left"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cellXfs>
  <cellStyles count="4">
    <cellStyle name="Comma" xfId="1" builtinId="3"/>
    <cellStyle name="Normal" xfId="0" builtinId="0"/>
    <cellStyle name="Normal 2" xfId="2" xr:uid="{A594203A-6B03-4F66-9432-DA08F6C781A1}"/>
    <cellStyle name="Percent" xfId="3" builtinId="5"/>
  </cellStyles>
  <dxfs count="3">
    <dxf>
      <font>
        <color rgb="FF9C0006"/>
      </font>
      <fill>
        <patternFill>
          <bgColor rgb="FFFFC7CE"/>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097ABF"/>
      <color rgb="FF146CB5"/>
      <color rgb="FF99C7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335491</xdr:colOff>
      <xdr:row>0</xdr:row>
      <xdr:rowOff>179178</xdr:rowOff>
    </xdr:from>
    <xdr:to>
      <xdr:col>12</xdr:col>
      <xdr:colOff>1668568</xdr:colOff>
      <xdr:row>2</xdr:row>
      <xdr:rowOff>393561</xdr:rowOff>
    </xdr:to>
    <xdr:pic>
      <xdr:nvPicPr>
        <xdr:cNvPr id="2" name="Picture 2">
          <a:extLst>
            <a:ext uri="{FF2B5EF4-FFF2-40B4-BE49-F238E27FC236}">
              <a16:creationId xmlns:a16="http://schemas.microsoft.com/office/drawing/2014/main" id="{5CB22E9A-F04C-4461-AD83-44CCA03D7A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3511741" y="179178"/>
          <a:ext cx="1336252" cy="103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4B4C-08A4-46D6-9F34-8B993988AD2C}">
  <sheetPr codeName="Sheet1">
    <pageSetUpPr fitToPage="1"/>
  </sheetPr>
  <dimension ref="B1:T53"/>
  <sheetViews>
    <sheetView showGridLines="0" tabSelected="1" workbookViewId="0">
      <selection activeCell="B13" sqref="B13"/>
    </sheetView>
  </sheetViews>
  <sheetFormatPr defaultColWidth="8.7265625" defaultRowHeight="14.5" x14ac:dyDescent="0.35"/>
  <cols>
    <col min="1" max="1" width="4.1796875" customWidth="1"/>
    <col min="2" max="2" width="20" customWidth="1"/>
    <col min="3" max="4" width="19.81640625" customWidth="1"/>
    <col min="5" max="5" width="21.26953125" customWidth="1"/>
    <col min="6" max="6" width="17.81640625" customWidth="1"/>
    <col min="7" max="11" width="13" customWidth="1"/>
    <col min="12" max="13" width="27.26953125" customWidth="1"/>
  </cols>
  <sheetData>
    <row r="1" spans="2:20" ht="37.5" customHeight="1" x14ac:dyDescent="0.35"/>
    <row r="2" spans="2:20" ht="27" customHeight="1" x14ac:dyDescent="0.35">
      <c r="B2" s="137" t="s">
        <v>0</v>
      </c>
      <c r="C2" s="137"/>
      <c r="D2" s="137"/>
      <c r="E2" s="137"/>
      <c r="F2" s="137"/>
      <c r="G2" s="137"/>
      <c r="H2" s="137"/>
      <c r="I2" s="137"/>
      <c r="J2" s="137"/>
      <c r="K2" s="137"/>
      <c r="L2" s="137"/>
      <c r="M2" s="137"/>
    </row>
    <row r="3" spans="2:20" ht="31.5" customHeight="1" x14ac:dyDescent="0.35">
      <c r="B3" s="136" t="s">
        <v>1</v>
      </c>
      <c r="C3" s="136"/>
      <c r="D3" s="136"/>
      <c r="E3" s="136"/>
      <c r="F3" s="136"/>
      <c r="G3" s="136"/>
      <c r="H3" s="136"/>
      <c r="I3" s="136"/>
      <c r="J3" s="136"/>
      <c r="K3" s="136"/>
      <c r="L3" s="136"/>
      <c r="M3" s="59"/>
    </row>
    <row r="4" spans="2:20" ht="9" customHeight="1" x14ac:dyDescent="0.35"/>
    <row r="5" spans="2:20" ht="44.25" customHeight="1" x14ac:dyDescent="0.35">
      <c r="B5" s="136" t="s">
        <v>2</v>
      </c>
      <c r="C5" s="136"/>
      <c r="D5" s="136"/>
      <c r="E5" s="136"/>
      <c r="F5" s="136"/>
      <c r="G5" s="136"/>
      <c r="H5" s="136"/>
      <c r="I5" s="136"/>
      <c r="J5" s="136"/>
      <c r="K5" s="136"/>
      <c r="L5" s="136"/>
      <c r="M5" s="136"/>
    </row>
    <row r="6" spans="2:20" ht="10.5" customHeight="1" x14ac:dyDescent="0.35">
      <c r="B6" s="94"/>
      <c r="C6" s="94"/>
      <c r="D6" s="94"/>
      <c r="E6" s="94"/>
      <c r="F6" s="94"/>
      <c r="G6" s="94"/>
      <c r="H6" s="94"/>
      <c r="I6" s="94"/>
      <c r="J6" s="94"/>
      <c r="K6" s="94"/>
      <c r="L6" s="94"/>
      <c r="M6" s="94"/>
    </row>
    <row r="7" spans="2:20" ht="14.5" customHeight="1" x14ac:dyDescent="0.35">
      <c r="B7" s="136" t="s">
        <v>3</v>
      </c>
      <c r="C7" s="136"/>
      <c r="D7" s="136"/>
      <c r="E7" s="136"/>
      <c r="F7" s="136"/>
      <c r="G7" s="136"/>
      <c r="H7" s="136"/>
      <c r="I7" s="136"/>
      <c r="J7" s="136"/>
      <c r="K7" s="136"/>
      <c r="L7" s="136"/>
      <c r="M7" s="136"/>
    </row>
    <row r="8" spans="2:20" ht="10.5" customHeight="1" x14ac:dyDescent="0.35">
      <c r="B8" s="94"/>
      <c r="C8" s="94"/>
      <c r="D8" s="94"/>
      <c r="E8" s="94"/>
      <c r="F8" s="94"/>
      <c r="G8" s="94"/>
      <c r="H8" s="94"/>
      <c r="I8" s="94"/>
      <c r="J8" s="94"/>
      <c r="K8" s="94"/>
      <c r="L8" s="94"/>
      <c r="M8" s="94"/>
    </row>
    <row r="9" spans="2:20" x14ac:dyDescent="0.35">
      <c r="B9" s="136" t="s">
        <v>4</v>
      </c>
      <c r="C9" s="136"/>
      <c r="D9" s="136"/>
      <c r="E9" s="136"/>
      <c r="F9" s="136"/>
      <c r="G9" s="136"/>
      <c r="H9" s="136"/>
      <c r="I9" s="136"/>
      <c r="J9" s="136"/>
      <c r="K9" s="136"/>
      <c r="L9" s="136"/>
      <c r="M9" s="136"/>
    </row>
    <row r="10" spans="2:20" ht="10" customHeight="1" thickBot="1" x14ac:dyDescent="0.4">
      <c r="B10" s="45"/>
      <c r="C10" s="45"/>
      <c r="D10" s="45"/>
      <c r="E10" s="45"/>
      <c r="F10" s="45"/>
      <c r="G10" s="45"/>
      <c r="H10" s="45"/>
      <c r="I10" s="45"/>
      <c r="J10" s="45"/>
      <c r="K10" s="45"/>
      <c r="L10" s="45"/>
      <c r="M10" s="45"/>
      <c r="N10" s="45"/>
    </row>
    <row r="11" spans="2:20" ht="15" thickBot="1" x14ac:dyDescent="0.4">
      <c r="B11" s="77"/>
      <c r="C11" s="78"/>
      <c r="D11" s="78"/>
      <c r="E11" s="78"/>
      <c r="F11" s="79"/>
      <c r="G11" s="80"/>
      <c r="H11" s="80"/>
      <c r="I11" s="80"/>
      <c r="J11" s="80"/>
      <c r="K11" s="81"/>
      <c r="L11" s="81"/>
      <c r="M11" s="82"/>
      <c r="N11" s="83"/>
      <c r="O11" s="83"/>
      <c r="P11" s="45"/>
      <c r="Q11" s="45"/>
      <c r="R11" s="45"/>
      <c r="S11" s="45"/>
      <c r="T11" s="45"/>
    </row>
    <row r="12" spans="2:20" ht="34.5" customHeight="1" x14ac:dyDescent="0.35">
      <c r="B12" s="84" t="s">
        <v>5</v>
      </c>
      <c r="C12" s="85" t="s">
        <v>6</v>
      </c>
      <c r="D12" s="85" t="s">
        <v>7</v>
      </c>
      <c r="E12" s="86" t="s">
        <v>8</v>
      </c>
      <c r="F12" s="87" t="s">
        <v>9</v>
      </c>
      <c r="G12" s="138" t="s">
        <v>10</v>
      </c>
      <c r="H12" s="139"/>
      <c r="I12" s="139"/>
      <c r="J12" s="139"/>
      <c r="K12" s="140"/>
      <c r="L12" s="88" t="s">
        <v>11</v>
      </c>
      <c r="M12" s="88" t="s">
        <v>12</v>
      </c>
      <c r="N12" s="45"/>
      <c r="O12" s="45"/>
      <c r="P12" s="45"/>
      <c r="Q12" s="45"/>
      <c r="R12" s="45"/>
      <c r="S12" s="45"/>
      <c r="T12" s="45"/>
    </row>
    <row r="13" spans="2:20" x14ac:dyDescent="0.35">
      <c r="B13" s="21"/>
      <c r="C13" s="22"/>
      <c r="D13" s="22"/>
      <c r="E13" s="73" t="str">
        <f>IF(B13="","",VLOOKUP(B13,'Reference Tables'!B$3:C$135,2,FALSE))</f>
        <v/>
      </c>
      <c r="F13" s="74" t="str">
        <f>IF(B13="","",VLOOKUP(B13,'Reference Tables'!E$4:F$135,2,FALSE))</f>
        <v/>
      </c>
      <c r="G13" s="74" t="str">
        <f>IF(B13="","",IF(COUNTIF(B13,"*R*"),VLOOKUP(B13,'Reference Tables'!$K$3:$P$117,2,FALSE),VLOOKUP(B13,'Reference Tables'!$H$3:$I$21,2,FALSE)))</f>
        <v/>
      </c>
      <c r="H13" s="74" t="str">
        <f>IF($B13="","",IF(COUNTIF($B13,"*R*"),VLOOKUP($B13,'Reference Tables'!$K$3:$P$117,3,FALSE),""))</f>
        <v/>
      </c>
      <c r="I13" s="74" t="str">
        <f>IF($B13="","",IF(COUNTIF($B13,"*R*"),VLOOKUP($B13,'Reference Tables'!$K$3:$P$117,4,FALSE),""))</f>
        <v/>
      </c>
      <c r="J13" s="74" t="str">
        <f>IF($B13="","",IF(COUNTIF($B13,"*R*"),VLOOKUP($B13,'Reference Tables'!$K$3:$P$117,5,FALSE),""))</f>
        <v/>
      </c>
      <c r="K13" s="74" t="str">
        <f>IF($B13="","",IF(COUNTIF($B13,"*R*"),VLOOKUP($B13,'Reference Tables'!$K$3:$P$117,6,FALSE),""))</f>
        <v/>
      </c>
      <c r="L13" s="75" t="str">
        <f>IF(D13="","",IFERROR(IF(INDEX('Reference Tables'!S$4:S$135,MATCH(B13,'Reference Tables'!R$4:R$135,0))="Yes","Import/production prohibited",IFERROR(C13*E13*VLOOKUP(D13,'Unit Conversions'!A$2:B$5,2,FALSE),"")),""))</f>
        <v/>
      </c>
      <c r="M13" s="75" t="str">
        <f>IF(D13="","",IFERROR(IF(INDEX('Reference Tables'!S$4:S$135,MATCH(B13,'Reference Tables'!R$4:R$135,0))="Yes","Import/production prohibited",IF(INDEX('Reference Tables'!T4:T135,MATCH(B13,'Reference Tables'!R4:R135,0))="Yes",IFERROR(INDEX('HFC Blends'!I$4:I$117,MATCH(B13,'HFC Blends'!A$4:A$117,0)),0)*VLOOKUP(D13,'Unit Conversions'!A$1:C$5,3,FALSE)*C13,0)),""))</f>
        <v/>
      </c>
      <c r="N13" s="76"/>
      <c r="O13" s="45"/>
      <c r="P13" s="45"/>
      <c r="Q13" s="45"/>
      <c r="R13" s="45"/>
      <c r="S13" s="45"/>
      <c r="T13" s="45"/>
    </row>
    <row r="14" spans="2:20" x14ac:dyDescent="0.35">
      <c r="B14" s="21"/>
      <c r="C14" s="22"/>
      <c r="D14" s="22"/>
      <c r="E14" s="73" t="str">
        <f>IF(B14="","",VLOOKUP(B14,'Reference Tables'!B$3:C$135,2,FALSE))</f>
        <v/>
      </c>
      <c r="F14" s="74" t="str">
        <f>IF(B14="","",VLOOKUP(B14,'Reference Tables'!E$4:F$135,2,FALSE))</f>
        <v/>
      </c>
      <c r="G14" s="74" t="str">
        <f>IF(B14="","",IF(COUNTIF(B14,"*R*"),VLOOKUP(B14,'Reference Tables'!$K$3:$P$117,2,FALSE),VLOOKUP(B14,'Reference Tables'!$H$3:$I$21,2,FALSE)))</f>
        <v/>
      </c>
      <c r="H14" s="74" t="str">
        <f>IF($B14="","",IF(COUNTIF($B14,"*R*"),VLOOKUP($B14,'Reference Tables'!$K$3:$P$117,3,FALSE),""))</f>
        <v/>
      </c>
      <c r="I14" s="74" t="str">
        <f>IF($B14="","",IF(COUNTIF($B14,"*R*"),VLOOKUP($B14,'Reference Tables'!$K$3:$P$117,4,FALSE),""))</f>
        <v/>
      </c>
      <c r="J14" s="74" t="str">
        <f>IF($B14="","",IF(COUNTIF($B14,"*R*"),VLOOKUP($B14,'Reference Tables'!$K$3:$P$117,5,FALSE),""))</f>
        <v/>
      </c>
      <c r="K14" s="74" t="str">
        <f>IF($B14="","",IF(COUNTIF($B14,"*R*"),VLOOKUP($B14,'Reference Tables'!$K$3:$P$117,6,FALSE),""))</f>
        <v/>
      </c>
      <c r="L14" s="75" t="str">
        <f>IF(D14="","",IFERROR(IF(INDEX('Reference Tables'!S$4:S$135,MATCH(B14,'Reference Tables'!R$4:R$135,0))="Yes","Import/production prohibited",IFERROR(C14*E14*VLOOKUP(D14,'Unit Conversions'!A$2:B$5,2,FALSE),"")),""))</f>
        <v/>
      </c>
      <c r="M14" s="75" t="str">
        <f>IF(D14="","",IFERROR(IF(INDEX('Reference Tables'!S$4:S$135,MATCH(B14,'Reference Tables'!R$4:R$135,0))="Yes","Import/production prohibited",IF(INDEX('Reference Tables'!T5:T136,MATCH(B14,'Reference Tables'!R5:R136,0))="Yes",IFERROR(INDEX('HFC Blends'!I$4:I$117,MATCH(B14,'HFC Blends'!A$4:A$117,0)),0)*VLOOKUP(D14,'Unit Conversions'!A$1:C$5,3,FALSE)*C14,0)),""))</f>
        <v/>
      </c>
      <c r="N14" s="76"/>
      <c r="O14" s="45"/>
      <c r="P14" s="45"/>
      <c r="Q14" s="45"/>
      <c r="R14" s="45"/>
      <c r="S14" s="45"/>
      <c r="T14" s="45"/>
    </row>
    <row r="15" spans="2:20" x14ac:dyDescent="0.35">
      <c r="B15" s="21"/>
      <c r="C15" s="22"/>
      <c r="D15" s="22"/>
      <c r="E15" s="73" t="str">
        <f>IF(B15="","",VLOOKUP(B15,'Reference Tables'!B$3:C$135,2,FALSE))</f>
        <v/>
      </c>
      <c r="F15" s="74" t="str">
        <f>IF(B15="","",VLOOKUP(B15,'Reference Tables'!E$4:F$135,2,FALSE))</f>
        <v/>
      </c>
      <c r="G15" s="74" t="str">
        <f>IF(B15="","",IF(COUNTIF(B15,"*R*"),VLOOKUP(B15,'Reference Tables'!$K$3:$P$117,2,FALSE),VLOOKUP(B15,'Reference Tables'!$H$3:$I$21,2,FALSE)))</f>
        <v/>
      </c>
      <c r="H15" s="74" t="str">
        <f>IF($B15="","",IF(COUNTIF($B15,"*R*"),VLOOKUP($B15,'Reference Tables'!$K$3:$P$117,3,FALSE),""))</f>
        <v/>
      </c>
      <c r="I15" s="74" t="str">
        <f>IF($B15="","",IF(COUNTIF($B15,"*R*"),VLOOKUP($B15,'Reference Tables'!$K$3:$P$117,4,FALSE),""))</f>
        <v/>
      </c>
      <c r="J15" s="74" t="str">
        <f>IF($B15="","",IF(COUNTIF($B15,"*R*"),VLOOKUP($B15,'Reference Tables'!$K$3:$P$117,5,FALSE),""))</f>
        <v/>
      </c>
      <c r="K15" s="74" t="str">
        <f>IF($B15="","",IF(COUNTIF($B15,"*R*"),VLOOKUP($B15,'Reference Tables'!$K$3:$P$117,6,FALSE),""))</f>
        <v/>
      </c>
      <c r="L15" s="75" t="str">
        <f>IF(D15="","",IFERROR(IF(INDEX('Reference Tables'!S$4:S$135,MATCH(B15,'Reference Tables'!R$4:R$135,0))="Yes","Import/production prohibited",IFERROR(C15*E15*VLOOKUP(D15,'Unit Conversions'!A$2:B$5,2,FALSE),"")),""))</f>
        <v/>
      </c>
      <c r="M15" s="75" t="str">
        <f>IF(D15="","",IFERROR(IF(INDEX('Reference Tables'!S$4:S$135,MATCH(B15,'Reference Tables'!R$4:R$135,0))="Yes","Import/production prohibited",IF(INDEX('Reference Tables'!T6:T137,MATCH(B15,'Reference Tables'!R6:R137,0))="Yes",IFERROR(INDEX('HFC Blends'!I$4:I$117,MATCH(B15,'HFC Blends'!A$4:A$117,0)),0)*VLOOKUP(D15,'Unit Conversions'!A$1:C$5,3,FALSE)*C15,0)),""))</f>
        <v/>
      </c>
      <c r="N15" s="76"/>
      <c r="O15" s="45"/>
      <c r="P15" s="45"/>
      <c r="Q15" s="45"/>
      <c r="R15" s="45"/>
      <c r="S15" s="45"/>
      <c r="T15" s="45"/>
    </row>
    <row r="16" spans="2:20" x14ac:dyDescent="0.35">
      <c r="B16" s="21"/>
      <c r="C16" s="22"/>
      <c r="D16" s="22"/>
      <c r="E16" s="73" t="str">
        <f>IF(B16="","",VLOOKUP(B16,'Reference Tables'!B$3:C$135,2,FALSE))</f>
        <v/>
      </c>
      <c r="F16" s="74" t="str">
        <f>IF(B16="","",VLOOKUP(B16,'Reference Tables'!E$4:F$135,2,FALSE))</f>
        <v/>
      </c>
      <c r="G16" s="74" t="str">
        <f>IF(B16="","",IF(COUNTIF(B16,"*R*"),VLOOKUP(B16,'Reference Tables'!$K$3:$P$117,2,FALSE),VLOOKUP(B16,'Reference Tables'!$H$3:$I$21,2,FALSE)))</f>
        <v/>
      </c>
      <c r="H16" s="74" t="str">
        <f>IF($B16="","",IF(COUNTIF($B16,"*R*"),VLOOKUP($B16,'Reference Tables'!$K$3:$P$117,3,FALSE),""))</f>
        <v/>
      </c>
      <c r="I16" s="74" t="str">
        <f>IF($B16="","",IF(COUNTIF($B16,"*R*"),VLOOKUP($B16,'Reference Tables'!$K$3:$P$117,4,FALSE),""))</f>
        <v/>
      </c>
      <c r="J16" s="74" t="str">
        <f>IF($B16="","",IF(COUNTIF($B16,"*R*"),VLOOKUP($B16,'Reference Tables'!$K$3:$P$117,5,FALSE),""))</f>
        <v/>
      </c>
      <c r="K16" s="74" t="str">
        <f>IF($B16="","",IF(COUNTIF($B16,"*R*"),VLOOKUP($B16,'Reference Tables'!$K$3:$P$117,6,FALSE),""))</f>
        <v/>
      </c>
      <c r="L16" s="75" t="str">
        <f>IF(D16="","",IFERROR(IF(INDEX('Reference Tables'!S$4:S$135,MATCH(B16,'Reference Tables'!R$4:R$135,0))="Yes","Import/production prohibited",IFERROR(C16*E16*VLOOKUP(D16,'Unit Conversions'!A$2:B$5,2,FALSE),"")),""))</f>
        <v/>
      </c>
      <c r="M16" s="75" t="str">
        <f>IF(D16="","",IFERROR(IF(INDEX('Reference Tables'!S$4:S$135,MATCH(B16,'Reference Tables'!R$4:R$135,0))="Yes","Import/production prohibited",IF(INDEX('Reference Tables'!T7:T138,MATCH(B16,'Reference Tables'!R7:R138,0))="Yes",IFERROR(INDEX('HFC Blends'!I$4:I$117,MATCH(B16,'HFC Blends'!A$4:A$117,0)),0)*VLOOKUP(D16,'Unit Conversions'!A$1:C$5,3,FALSE)*C16,0)),""))</f>
        <v/>
      </c>
      <c r="N16" s="76"/>
      <c r="O16" s="45"/>
      <c r="P16" s="45"/>
      <c r="Q16" s="45"/>
      <c r="R16" s="45"/>
      <c r="S16" s="45"/>
      <c r="T16" s="45"/>
    </row>
    <row r="17" spans="2:20" x14ac:dyDescent="0.35">
      <c r="B17" s="21"/>
      <c r="C17" s="22"/>
      <c r="D17" s="22"/>
      <c r="E17" s="73" t="str">
        <f>IF(B17="","",VLOOKUP(B17,'Reference Tables'!B$3:C$135,2,FALSE))</f>
        <v/>
      </c>
      <c r="F17" s="74" t="str">
        <f>IF(B17="","",VLOOKUP(B17,'Reference Tables'!E$4:F$135,2,FALSE))</f>
        <v/>
      </c>
      <c r="G17" s="74" t="str">
        <f>IF(B17="","",IF(COUNTIF(B17,"*R*"),VLOOKUP(B17,'Reference Tables'!$K$3:$P$117,2,FALSE),VLOOKUP(B17,'Reference Tables'!$H$3:$I$21,2,FALSE)))</f>
        <v/>
      </c>
      <c r="H17" s="74" t="str">
        <f>IF($B17="","",IF(COUNTIF($B17,"*R*"),VLOOKUP($B17,'Reference Tables'!$K$3:$P$117,3,FALSE),""))</f>
        <v/>
      </c>
      <c r="I17" s="74" t="str">
        <f>IF($B17="","",IF(COUNTIF($B17,"*R*"),VLOOKUP($B17,'Reference Tables'!$K$3:$P$117,4,FALSE),""))</f>
        <v/>
      </c>
      <c r="J17" s="74" t="str">
        <f>IF($B17="","",IF(COUNTIF($B17,"*R*"),VLOOKUP($B17,'Reference Tables'!$K$3:$P$117,5,FALSE),""))</f>
        <v/>
      </c>
      <c r="K17" s="74" t="str">
        <f>IF($B17="","",IF(COUNTIF($B17,"*R*"),VLOOKUP($B17,'Reference Tables'!$K$3:$P$117,6,FALSE),""))</f>
        <v/>
      </c>
      <c r="L17" s="75" t="str">
        <f>IF(D17="","",IFERROR(IF(INDEX('Reference Tables'!S$4:S$135,MATCH(B17,'Reference Tables'!R$4:R$135,0))="Yes","Import/production prohibited",IFERROR(C17*E17*VLOOKUP(D17,'Unit Conversions'!A$2:B$5,2,FALSE),"")),""))</f>
        <v/>
      </c>
      <c r="M17" s="75" t="str">
        <f>IF(D17="","",IFERROR(IF(INDEX('Reference Tables'!S$4:S$135,MATCH(B17,'Reference Tables'!R$4:R$135,0))="Yes","Import/production prohibited",IF(INDEX('Reference Tables'!T8:T139,MATCH(B17,'Reference Tables'!R8:R139,0))="Yes",IFERROR(INDEX('HFC Blends'!I$4:I$117,MATCH(B17,'HFC Blends'!A$4:A$117,0)),0)*VLOOKUP(D17,'Unit Conversions'!A$1:C$5,3,FALSE)*C17,0)),""))</f>
        <v/>
      </c>
      <c r="N17" s="76"/>
      <c r="O17" s="45"/>
      <c r="P17" s="45"/>
      <c r="Q17" s="45"/>
      <c r="R17" s="45"/>
      <c r="S17" s="45"/>
      <c r="T17" s="45"/>
    </row>
    <row r="18" spans="2:20" x14ac:dyDescent="0.35">
      <c r="B18" s="21"/>
      <c r="C18" s="22"/>
      <c r="D18" s="22"/>
      <c r="E18" s="73" t="str">
        <f>IF(B18="","",VLOOKUP(B18,'Reference Tables'!B$3:C$135,2,FALSE))</f>
        <v/>
      </c>
      <c r="F18" s="74" t="str">
        <f>IF(B18="","",VLOOKUP(B18,'Reference Tables'!E$4:F$135,2,FALSE))</f>
        <v/>
      </c>
      <c r="G18" s="74" t="str">
        <f>IF(B18="","",IF(COUNTIF(B18,"*R*"),VLOOKUP(B18,'Reference Tables'!$K$3:$P$117,2,FALSE),VLOOKUP(B18,'Reference Tables'!$H$3:$I$21,2,FALSE)))</f>
        <v/>
      </c>
      <c r="H18" s="74" t="str">
        <f>IF($B18="","",IF(COUNTIF($B18,"*R*"),VLOOKUP($B18,'Reference Tables'!$K$3:$P$117,3,FALSE),""))</f>
        <v/>
      </c>
      <c r="I18" s="74" t="str">
        <f>IF($B18="","",IF(COUNTIF($B18,"*R*"),VLOOKUP($B18,'Reference Tables'!$K$3:$P$117,4,FALSE),""))</f>
        <v/>
      </c>
      <c r="J18" s="74" t="str">
        <f>IF($B18="","",IF(COUNTIF($B18,"*R*"),VLOOKUP($B18,'Reference Tables'!$K$3:$P$117,5,FALSE),""))</f>
        <v/>
      </c>
      <c r="K18" s="74" t="str">
        <f>IF($B18="","",IF(COUNTIF($B18,"*R*"),VLOOKUP($B18,'Reference Tables'!$K$3:$P$117,6,FALSE),""))</f>
        <v/>
      </c>
      <c r="L18" s="75" t="str">
        <f>IF(D18="","",IFERROR(IF(INDEX('Reference Tables'!S$4:S$135,MATCH(B18,'Reference Tables'!R$4:R$135,0))="Yes","Import/production prohibited",IFERROR(C18*E18*VLOOKUP(D18,'Unit Conversions'!A$2:B$5,2,FALSE),"")),""))</f>
        <v/>
      </c>
      <c r="M18" s="75" t="str">
        <f>IF(D18="","",IFERROR(IF(INDEX('Reference Tables'!S$4:S$135,MATCH(B18,'Reference Tables'!R$4:R$135,0))="Yes","Import/production prohibited",IF(INDEX('Reference Tables'!T9:T140,MATCH(B18,'Reference Tables'!R9:R140,0))="Yes",IFERROR(INDEX('HFC Blends'!I$4:I$117,MATCH(B18,'HFC Blends'!A$4:A$117,0)),0)*VLOOKUP(D18,'Unit Conversions'!A$1:C$5,3,FALSE)*C18,0)),""))</f>
        <v/>
      </c>
      <c r="N18" s="76"/>
      <c r="O18" s="45"/>
      <c r="P18" s="45"/>
      <c r="Q18" s="45"/>
      <c r="R18" s="45"/>
      <c r="S18" s="45"/>
      <c r="T18" s="45"/>
    </row>
    <row r="19" spans="2:20" x14ac:dyDescent="0.35">
      <c r="B19" s="21"/>
      <c r="C19" s="22"/>
      <c r="D19" s="22"/>
      <c r="E19" s="73" t="str">
        <f>IF(B19="","",VLOOKUP(B19,'Reference Tables'!B$3:C$135,2,FALSE))</f>
        <v/>
      </c>
      <c r="F19" s="74" t="str">
        <f>IF(B19="","",VLOOKUP(B19,'Reference Tables'!E$4:F$135,2,FALSE))</f>
        <v/>
      </c>
      <c r="G19" s="74" t="str">
        <f>IF(B19="","",IF(COUNTIF(B19,"*R*"),VLOOKUP(B19,'Reference Tables'!$K$3:$P$117,2,FALSE),VLOOKUP(B19,'Reference Tables'!$H$3:$I$21,2,FALSE)))</f>
        <v/>
      </c>
      <c r="H19" s="74" t="str">
        <f>IF($B19="","",IF(COUNTIF($B19,"*R*"),VLOOKUP($B19,'Reference Tables'!$K$3:$P$117,3,FALSE),""))</f>
        <v/>
      </c>
      <c r="I19" s="74" t="str">
        <f>IF($B19="","",IF(COUNTIF($B19,"*R*"),VLOOKUP($B19,'Reference Tables'!$K$3:$P$117,4,FALSE),""))</f>
        <v/>
      </c>
      <c r="J19" s="74" t="str">
        <f>IF($B19="","",IF(COUNTIF($B19,"*R*"),VLOOKUP($B19,'Reference Tables'!$K$3:$P$117,5,FALSE),""))</f>
        <v/>
      </c>
      <c r="K19" s="74" t="str">
        <f>IF($B19="","",IF(COUNTIF($B19,"*R*"),VLOOKUP($B19,'Reference Tables'!$K$3:$P$117,6,FALSE),""))</f>
        <v/>
      </c>
      <c r="L19" s="75" t="str">
        <f>IF(D19="","",IFERROR(IF(INDEX('Reference Tables'!S$4:S$135,MATCH(B19,'Reference Tables'!R$4:R$135,0))="Yes","Import/production prohibited",IFERROR(C19*E19*VLOOKUP(D19,'Unit Conversions'!A$2:B$5,2,FALSE),"")),""))</f>
        <v/>
      </c>
      <c r="M19" s="75" t="str">
        <f>IF(D19="","",IFERROR(IF(INDEX('Reference Tables'!S$4:S$135,MATCH(B19,'Reference Tables'!R$4:R$135,0))="Yes","Import/production prohibited",IF(INDEX('Reference Tables'!T10:T141,MATCH(B19,'Reference Tables'!R10:R141,0))="Yes",IFERROR(INDEX('HFC Blends'!I$4:I$117,MATCH(B19,'HFC Blends'!A$4:A$117,0)),0)*VLOOKUP(D19,'Unit Conversions'!A$1:C$5,3,FALSE)*C19,0)),""))</f>
        <v/>
      </c>
      <c r="N19" s="76"/>
      <c r="O19" s="45"/>
      <c r="P19" s="45"/>
      <c r="Q19" s="45"/>
      <c r="R19" s="45"/>
      <c r="S19" s="45"/>
      <c r="T19" s="45"/>
    </row>
    <row r="20" spans="2:20" x14ac:dyDescent="0.35">
      <c r="B20" s="21"/>
      <c r="C20" s="22"/>
      <c r="D20" s="22"/>
      <c r="E20" s="73" t="str">
        <f>IF(B20="","",VLOOKUP(B20,'Reference Tables'!B$3:C$135,2,FALSE))</f>
        <v/>
      </c>
      <c r="F20" s="74" t="str">
        <f>IF(B20="","",VLOOKUP(B20,'Reference Tables'!E$4:F$135,2,FALSE))</f>
        <v/>
      </c>
      <c r="G20" s="74" t="str">
        <f>IF(B20="","",IF(COUNTIF(B20,"*R*"),VLOOKUP(B20,'Reference Tables'!$K$3:$P$117,2,FALSE),VLOOKUP(B20,'Reference Tables'!$H$3:$I$21,2,FALSE)))</f>
        <v/>
      </c>
      <c r="H20" s="74" t="str">
        <f>IF($B20="","",IF(COUNTIF($B20,"*R*"),VLOOKUP($B20,'Reference Tables'!$K$3:$P$117,3,FALSE),""))</f>
        <v/>
      </c>
      <c r="I20" s="74" t="str">
        <f>IF($B20="","",IF(COUNTIF($B20,"*R*"),VLOOKUP($B20,'Reference Tables'!$K$3:$P$117,4,FALSE),""))</f>
        <v/>
      </c>
      <c r="J20" s="74" t="str">
        <f>IF($B20="","",IF(COUNTIF($B20,"*R*"),VLOOKUP($B20,'Reference Tables'!$K$3:$P$117,5,FALSE),""))</f>
        <v/>
      </c>
      <c r="K20" s="74" t="str">
        <f>IF($B20="","",IF(COUNTIF($B20,"*R*"),VLOOKUP($B20,'Reference Tables'!$K$3:$P$117,6,FALSE),""))</f>
        <v/>
      </c>
      <c r="L20" s="75" t="str">
        <f>IF(D20="","",IFERROR(IF(INDEX('Reference Tables'!S$4:S$135,MATCH(B20,'Reference Tables'!R$4:R$135,0))="Yes","Import/production prohibited",IFERROR(C20*E20*VLOOKUP(D20,'Unit Conversions'!A$2:B$5,2,FALSE),"")),""))</f>
        <v/>
      </c>
      <c r="M20" s="75" t="str">
        <f>IF(D20="","",IFERROR(IF(INDEX('Reference Tables'!S$4:S$135,MATCH(B20,'Reference Tables'!R$4:R$135,0))="Yes","Import/production prohibited",IF(INDEX('Reference Tables'!T11:T142,MATCH(B20,'Reference Tables'!R11:R142,0))="Yes",IFERROR(INDEX('HFC Blends'!I$4:I$117,MATCH(B20,'HFC Blends'!A$4:A$117,0)),0)*VLOOKUP(D20,'Unit Conversions'!A$1:C$5,3,FALSE)*C20,0)),""))</f>
        <v/>
      </c>
      <c r="N20" s="76"/>
      <c r="O20" s="45"/>
      <c r="P20" s="45"/>
      <c r="Q20" s="45"/>
      <c r="R20" s="45"/>
      <c r="S20" s="45"/>
      <c r="T20" s="45"/>
    </row>
    <row r="21" spans="2:20" x14ac:dyDescent="0.35">
      <c r="B21" s="21"/>
      <c r="C21" s="22"/>
      <c r="D21" s="22"/>
      <c r="E21" s="73" t="str">
        <f>IF(B21="","",VLOOKUP(B21,'Reference Tables'!B$3:C$135,2,FALSE))</f>
        <v/>
      </c>
      <c r="F21" s="74" t="str">
        <f>IF(B21="","",VLOOKUP(B21,'Reference Tables'!E$4:F$135,2,FALSE))</f>
        <v/>
      </c>
      <c r="G21" s="74" t="str">
        <f>IF(B21="","",IF(COUNTIF(B21,"*R*"),VLOOKUP(B21,'Reference Tables'!$K$3:$P$117,2,FALSE),VLOOKUP(B21,'Reference Tables'!$H$3:$I$21,2,FALSE)))</f>
        <v/>
      </c>
      <c r="H21" s="74" t="str">
        <f>IF($B21="","",IF(COUNTIF($B21,"*R*"),VLOOKUP($B21,'Reference Tables'!$K$3:$P$117,3,FALSE),""))</f>
        <v/>
      </c>
      <c r="I21" s="74" t="str">
        <f>IF($B21="","",IF(COUNTIF($B21,"*R*"),VLOOKUP($B21,'Reference Tables'!$K$3:$P$117,4,FALSE),""))</f>
        <v/>
      </c>
      <c r="J21" s="74" t="str">
        <f>IF($B21="","",IF(COUNTIF($B21,"*R*"),VLOOKUP($B21,'Reference Tables'!$K$3:$P$117,5,FALSE),""))</f>
        <v/>
      </c>
      <c r="K21" s="74" t="str">
        <f>IF($B21="","",IF(COUNTIF($B21,"*R*"),VLOOKUP($B21,'Reference Tables'!$K$3:$P$117,6,FALSE),""))</f>
        <v/>
      </c>
      <c r="L21" s="75" t="str">
        <f>IF(D21="","",IFERROR(IF(INDEX('Reference Tables'!S$4:S$135,MATCH(B21,'Reference Tables'!R$4:R$135,0))="Yes","Import/production prohibited",IFERROR(C21*E21*VLOOKUP(D21,'Unit Conversions'!A$2:B$5,2,FALSE),"")),""))</f>
        <v/>
      </c>
      <c r="M21" s="75" t="str">
        <f>IF(D21="","",IFERROR(IF(INDEX('Reference Tables'!S$4:S$135,MATCH(B21,'Reference Tables'!R$4:R$135,0))="Yes","Import/production prohibited",IF(INDEX('Reference Tables'!T12:T143,MATCH(B21,'Reference Tables'!R12:R143,0))="Yes",IFERROR(INDEX('HFC Blends'!I$4:I$117,MATCH(B21,'HFC Blends'!A$4:A$117,0)),0)*VLOOKUP(D21,'Unit Conversions'!A$1:C$5,3,FALSE)*C21,0)),""))</f>
        <v/>
      </c>
      <c r="N21" s="76"/>
      <c r="O21" s="45"/>
      <c r="P21" s="45"/>
      <c r="Q21" s="45"/>
      <c r="R21" s="45"/>
      <c r="S21" s="45"/>
      <c r="T21" s="45"/>
    </row>
    <row r="22" spans="2:20" ht="15" thickBot="1" x14ac:dyDescent="0.4">
      <c r="B22" s="23"/>
      <c r="C22" s="24"/>
      <c r="D22" s="24"/>
      <c r="E22" s="73" t="str">
        <f>IF(B22="","",VLOOKUP(B22,'Reference Tables'!B$3:C$135,2,FALSE))</f>
        <v/>
      </c>
      <c r="F22" s="74" t="str">
        <f>IF(B22="","",VLOOKUP(B22,'Reference Tables'!E$4:F$135,2,FALSE))</f>
        <v/>
      </c>
      <c r="G22" s="74" t="str">
        <f>IF(B22="","",IF(COUNTIF(B22,"*R*"),VLOOKUP(B22,'Reference Tables'!$K$3:$P$117,2,FALSE),VLOOKUP(B22,'Reference Tables'!$H$3:$I$21,2,FALSE)))</f>
        <v/>
      </c>
      <c r="H22" s="74" t="str">
        <f>IF($B22="","",IF(COUNTIF($B22,"*R*"),VLOOKUP($B22,'Reference Tables'!$K$3:$P$117,3,FALSE),""))</f>
        <v/>
      </c>
      <c r="I22" s="74" t="str">
        <f>IF($B22="","",IF(COUNTIF($B22,"*R*"),VLOOKUP($B22,'Reference Tables'!$K$3:$P$117,4,FALSE),""))</f>
        <v/>
      </c>
      <c r="J22" s="74" t="str">
        <f>IF($B22="","",IF(COUNTIF($B22,"*R*"),VLOOKUP($B22,'Reference Tables'!$K$3:$P$117,5,FALSE),""))</f>
        <v/>
      </c>
      <c r="K22" s="74" t="str">
        <f>IF($B22="","",IF(COUNTIF($B22,"*R*"),VLOOKUP($B22,'Reference Tables'!$K$3:$P$117,6,FALSE),""))</f>
        <v/>
      </c>
      <c r="L22" s="75" t="str">
        <f>IF(D22="","",IFERROR(IF(INDEX('Reference Tables'!S$4:S$135,MATCH(B22,'Reference Tables'!R$4:R$135,0))="Yes","Import/production prohibited",IFERROR(C22*E22*VLOOKUP(D22,'Unit Conversions'!A$2:B$5,2,FALSE),"")),""))</f>
        <v/>
      </c>
      <c r="M22" s="75" t="str">
        <f>IF(D22="","",IFERROR(IF(INDEX('Reference Tables'!S$4:S$135,MATCH(B22,'Reference Tables'!R$4:R$135,0))="Yes","Import/production prohibited",IF(INDEX('Reference Tables'!T13:T144,MATCH(B22,'Reference Tables'!R13:R144,0))="Yes",IFERROR(INDEX('HFC Blends'!I$4:I$117,MATCH(B22,'HFC Blends'!A$4:A$117,0)),0)*VLOOKUP(D22,'Unit Conversions'!A$1:C$5,3,FALSE)*C22,0)),""))</f>
        <v/>
      </c>
      <c r="N22" s="76"/>
      <c r="O22" s="45"/>
      <c r="P22" s="45"/>
      <c r="Q22" s="45"/>
      <c r="R22" s="45"/>
      <c r="S22" s="45"/>
      <c r="T22" s="45"/>
    </row>
    <row r="23" spans="2:20" ht="18" customHeight="1" thickBot="1" x14ac:dyDescent="0.4">
      <c r="B23" s="68" t="s">
        <v>13</v>
      </c>
      <c r="C23" s="69"/>
      <c r="D23" s="69"/>
      <c r="E23" s="69"/>
      <c r="F23" s="69"/>
      <c r="G23" s="69"/>
      <c r="H23" s="69"/>
      <c r="I23" s="69"/>
      <c r="J23" s="69"/>
      <c r="K23" s="70"/>
      <c r="L23" s="71">
        <f>SUM(L13:L22)</f>
        <v>0</v>
      </c>
      <c r="M23" s="72">
        <f>SUM(M13:M22)</f>
        <v>0</v>
      </c>
      <c r="N23" s="45"/>
      <c r="O23" s="45"/>
      <c r="P23" s="45"/>
      <c r="Q23" s="45"/>
      <c r="R23" s="45"/>
      <c r="S23" s="45"/>
      <c r="T23" s="45"/>
    </row>
    <row r="24" spans="2:20" ht="18" customHeight="1" thickBot="1" x14ac:dyDescent="0.4">
      <c r="B24" s="109" t="s">
        <v>710</v>
      </c>
      <c r="C24" s="45"/>
      <c r="D24" s="45"/>
      <c r="E24" s="45"/>
      <c r="F24" s="45"/>
      <c r="G24" s="45"/>
      <c r="H24" s="45"/>
      <c r="I24" s="45"/>
      <c r="J24" s="45"/>
      <c r="K24" s="45"/>
      <c r="L24" s="45"/>
      <c r="M24" s="45"/>
      <c r="N24" s="45"/>
    </row>
    <row r="25" spans="2:20" ht="18.75" customHeight="1" x14ac:dyDescent="0.35">
      <c r="B25" s="65" t="s">
        <v>14</v>
      </c>
      <c r="C25" s="66"/>
      <c r="D25" s="66"/>
      <c r="E25" s="66"/>
      <c r="F25" s="66"/>
      <c r="G25" s="66"/>
      <c r="H25" s="66"/>
      <c r="I25" s="66"/>
      <c r="J25" s="66"/>
      <c r="K25" s="67"/>
      <c r="L25" s="42"/>
      <c r="M25" s="45"/>
      <c r="N25" s="45"/>
    </row>
    <row r="26" spans="2:20" ht="18.75" customHeight="1" thickBot="1" x14ac:dyDescent="0.4">
      <c r="B26" s="54" t="s">
        <v>15</v>
      </c>
      <c r="C26" s="55"/>
      <c r="D26" s="55"/>
      <c r="E26" s="55"/>
      <c r="F26" s="55"/>
      <c r="G26" s="55"/>
      <c r="H26" s="55"/>
      <c r="I26" s="55"/>
      <c r="J26" s="55"/>
      <c r="K26" s="56"/>
      <c r="L26" s="57" t="str">
        <f>IF(ISNUMBER(L25),L25-L23," ")</f>
        <v xml:space="preserve"> </v>
      </c>
      <c r="M26" s="45"/>
      <c r="N26" s="45"/>
    </row>
    <row r="27" spans="2:20" ht="17.25" customHeight="1" x14ac:dyDescent="0.35">
      <c r="B27" s="45"/>
      <c r="C27" s="45"/>
      <c r="D27" s="45"/>
      <c r="E27" s="45"/>
      <c r="F27" s="45"/>
      <c r="G27" s="45"/>
      <c r="H27" s="45"/>
      <c r="I27" s="45"/>
      <c r="J27" s="45"/>
      <c r="K27" s="45"/>
      <c r="L27" s="45"/>
      <c r="M27" s="45"/>
      <c r="N27" s="45"/>
    </row>
    <row r="28" spans="2:20" ht="17.25" customHeight="1" x14ac:dyDescent="0.4">
      <c r="B28" s="58" t="s">
        <v>16</v>
      </c>
      <c r="E28" s="45"/>
      <c r="G28" s="45"/>
      <c r="H28" s="58"/>
      <c r="I28" s="45"/>
      <c r="J28" s="45"/>
      <c r="K28" s="45"/>
      <c r="N28" s="45"/>
    </row>
    <row r="29" spans="2:20" ht="6.65" customHeight="1" x14ac:dyDescent="0.4">
      <c r="B29" s="58"/>
      <c r="E29" s="45"/>
      <c r="G29" s="45"/>
      <c r="H29" s="45"/>
      <c r="I29" s="45"/>
      <c r="J29" s="45"/>
      <c r="K29" s="45"/>
      <c r="N29" s="45"/>
    </row>
    <row r="30" spans="2:20" ht="43.5" customHeight="1" x14ac:dyDescent="0.35">
      <c r="B30" s="136" t="s">
        <v>17</v>
      </c>
      <c r="C30" s="136"/>
      <c r="D30" s="136"/>
      <c r="E30" s="136"/>
      <c r="F30" s="136"/>
      <c r="G30" s="59"/>
      <c r="H30" s="59"/>
      <c r="I30" s="59"/>
      <c r="J30" s="60"/>
      <c r="K30" s="60"/>
    </row>
    <row r="31" spans="2:20" ht="6.75" customHeight="1" x14ac:dyDescent="0.35">
      <c r="B31" s="94"/>
      <c r="C31" s="94"/>
      <c r="D31" s="94"/>
      <c r="E31" s="94"/>
      <c r="F31" s="94"/>
      <c r="G31" s="59"/>
      <c r="H31" s="59"/>
      <c r="I31" s="59"/>
      <c r="J31" s="60"/>
      <c r="K31" s="60"/>
    </row>
    <row r="32" spans="2:20" ht="17.149999999999999" customHeight="1" x14ac:dyDescent="0.35">
      <c r="B32" s="136" t="s">
        <v>4</v>
      </c>
      <c r="C32" s="136"/>
      <c r="D32" s="136"/>
      <c r="E32" s="136"/>
      <c r="F32" s="136"/>
      <c r="G32" s="59"/>
      <c r="I32" s="60"/>
      <c r="J32" s="59"/>
      <c r="K32" s="59"/>
    </row>
    <row r="33" spans="2:14" ht="6.75" customHeight="1" thickBot="1" x14ac:dyDescent="0.4">
      <c r="B33" s="45"/>
      <c r="C33" s="45"/>
      <c r="D33" s="45"/>
      <c r="E33" s="45"/>
      <c r="F33" s="45"/>
      <c r="G33" s="45"/>
      <c r="H33" s="45"/>
      <c r="I33" s="45"/>
      <c r="J33" s="45"/>
      <c r="K33" s="45"/>
      <c r="N33" s="45"/>
    </row>
    <row r="34" spans="2:14" ht="36" customHeight="1" thickBot="1" x14ac:dyDescent="0.4">
      <c r="C34" s="61" t="s">
        <v>5</v>
      </c>
      <c r="D34" s="62" t="s">
        <v>18</v>
      </c>
      <c r="E34" s="63" t="s">
        <v>6</v>
      </c>
      <c r="F34" s="64" t="s">
        <v>7</v>
      </c>
      <c r="G34" s="45"/>
      <c r="J34" s="45"/>
      <c r="K34" s="45"/>
      <c r="N34" s="45"/>
    </row>
    <row r="35" spans="2:14" ht="17.25" customHeight="1" x14ac:dyDescent="0.35">
      <c r="B35" s="51" t="s">
        <v>19</v>
      </c>
      <c r="C35" s="25"/>
      <c r="D35" s="50" t="str">
        <f>IF(C35="","",SUM(D36:D39))</f>
        <v/>
      </c>
      <c r="E35" s="30"/>
      <c r="F35" s="31"/>
      <c r="G35" s="45"/>
      <c r="J35" s="45"/>
      <c r="K35" s="45"/>
      <c r="N35" s="45"/>
    </row>
    <row r="36" spans="2:14" ht="17.25" customHeight="1" x14ac:dyDescent="0.35">
      <c r="B36" s="52" t="s">
        <v>20</v>
      </c>
      <c r="C36" s="26"/>
      <c r="D36" s="28"/>
      <c r="E36" s="46" t="str">
        <f>IF(D36="","",D36*E$35)</f>
        <v/>
      </c>
      <c r="F36" s="47" t="str">
        <f>IF(D36="","",F$35)</f>
        <v/>
      </c>
      <c r="G36" s="45"/>
      <c r="J36" s="45"/>
      <c r="K36" s="45"/>
      <c r="N36" s="45"/>
    </row>
    <row r="37" spans="2:14" ht="17.25" customHeight="1" x14ac:dyDescent="0.35">
      <c r="B37" s="52" t="s">
        <v>21</v>
      </c>
      <c r="C37" s="21"/>
      <c r="D37" s="28"/>
      <c r="E37" s="46" t="str">
        <f t="shared" ref="E37:E38" si="0">IF(D37="","",D37*E$35)</f>
        <v/>
      </c>
      <c r="F37" s="47" t="str">
        <f t="shared" ref="F37:F39" si="1">IF(D37="","",F$35)</f>
        <v/>
      </c>
      <c r="G37" s="45"/>
      <c r="J37" s="45"/>
      <c r="K37" s="45"/>
      <c r="N37" s="45"/>
    </row>
    <row r="38" spans="2:14" ht="17.25" customHeight="1" x14ac:dyDescent="0.35">
      <c r="B38" s="52" t="s">
        <v>22</v>
      </c>
      <c r="C38" s="23"/>
      <c r="D38" s="32"/>
      <c r="E38" s="46" t="str">
        <f t="shared" si="0"/>
        <v/>
      </c>
      <c r="F38" s="47" t="str">
        <f t="shared" si="1"/>
        <v/>
      </c>
      <c r="G38" s="45"/>
      <c r="J38" s="45"/>
      <c r="K38" s="45"/>
      <c r="N38" s="45"/>
    </row>
    <row r="39" spans="2:14" ht="17.25" customHeight="1" thickBot="1" x14ac:dyDescent="0.4">
      <c r="B39" s="53" t="s">
        <v>23</v>
      </c>
      <c r="C39" s="27"/>
      <c r="D39" s="29"/>
      <c r="E39" s="48" t="str">
        <f>IF(D39="","",D39*E$35)</f>
        <v/>
      </c>
      <c r="F39" s="49" t="str">
        <f t="shared" si="1"/>
        <v/>
      </c>
      <c r="G39" s="45"/>
      <c r="J39" s="45"/>
      <c r="K39" s="45"/>
      <c r="N39" s="45"/>
    </row>
    <row r="40" spans="2:14" ht="17.25" customHeight="1" x14ac:dyDescent="0.35">
      <c r="B40" s="45"/>
      <c r="C40" s="45"/>
      <c r="D40" s="45"/>
      <c r="E40" s="45"/>
      <c r="F40" s="45"/>
      <c r="G40" s="45"/>
      <c r="H40" s="45"/>
      <c r="I40" s="45"/>
      <c r="J40" s="45"/>
      <c r="K40" s="45"/>
      <c r="L40" s="45"/>
      <c r="M40" s="45"/>
      <c r="N40" s="45"/>
    </row>
    <row r="41" spans="2:14" ht="17.25" customHeight="1" x14ac:dyDescent="0.4">
      <c r="B41" s="58" t="s">
        <v>24</v>
      </c>
      <c r="E41" s="45"/>
      <c r="F41" s="45"/>
      <c r="G41" s="45"/>
      <c r="H41" s="45"/>
      <c r="I41" s="45"/>
      <c r="J41" s="45"/>
      <c r="K41" s="45"/>
      <c r="L41" s="45"/>
      <c r="M41" s="45"/>
      <c r="N41" s="45"/>
    </row>
    <row r="42" spans="2:14" ht="5.15" customHeight="1" thickBot="1" x14ac:dyDescent="0.45">
      <c r="B42" s="58"/>
      <c r="E42" s="45"/>
      <c r="F42" s="45"/>
      <c r="G42" s="45"/>
      <c r="H42" s="45"/>
      <c r="I42" s="45"/>
      <c r="J42" s="45"/>
      <c r="K42" s="45"/>
      <c r="L42" s="45"/>
      <c r="M42" s="45"/>
      <c r="N42" s="45"/>
    </row>
    <row r="43" spans="2:14" x14ac:dyDescent="0.35">
      <c r="B43" s="91" t="s">
        <v>25</v>
      </c>
      <c r="C43" s="141" t="s">
        <v>26</v>
      </c>
      <c r="D43" s="142"/>
      <c r="E43" s="45"/>
      <c r="F43" s="45"/>
      <c r="G43" s="45"/>
      <c r="H43" s="45"/>
      <c r="I43" s="45"/>
      <c r="J43" s="45"/>
      <c r="K43" s="45"/>
      <c r="L43" s="45"/>
      <c r="M43" s="45"/>
      <c r="N43" s="45"/>
    </row>
    <row r="44" spans="2:14" x14ac:dyDescent="0.35">
      <c r="B44" s="92" t="s">
        <v>27</v>
      </c>
      <c r="C44" s="143" t="s">
        <v>28</v>
      </c>
      <c r="D44" s="144"/>
      <c r="E44" s="45"/>
      <c r="F44" s="45"/>
      <c r="G44" s="45"/>
      <c r="H44" s="45"/>
      <c r="I44" s="45"/>
      <c r="J44" s="45"/>
      <c r="K44" s="45"/>
      <c r="L44" s="45"/>
      <c r="M44" s="45"/>
      <c r="N44" s="45"/>
    </row>
    <row r="45" spans="2:14" x14ac:dyDescent="0.35">
      <c r="B45" s="92" t="s">
        <v>29</v>
      </c>
      <c r="C45" s="143" t="s">
        <v>30</v>
      </c>
      <c r="D45" s="144"/>
      <c r="E45" s="45"/>
      <c r="F45" s="45"/>
      <c r="G45" s="45"/>
      <c r="H45" s="45"/>
      <c r="I45" s="45"/>
      <c r="J45" s="45"/>
      <c r="K45" s="45"/>
      <c r="L45" s="45"/>
      <c r="M45" s="45"/>
      <c r="N45" s="45"/>
    </row>
    <row r="46" spans="2:14" x14ac:dyDescent="0.35">
      <c r="B46" s="92" t="s">
        <v>31</v>
      </c>
      <c r="C46" s="143" t="s">
        <v>32</v>
      </c>
      <c r="D46" s="144"/>
      <c r="E46" s="45"/>
      <c r="F46" s="45"/>
      <c r="G46" s="45"/>
      <c r="H46" s="45"/>
      <c r="I46" s="45"/>
      <c r="J46" s="45"/>
      <c r="K46" s="45"/>
      <c r="L46" s="45"/>
      <c r="M46" s="45"/>
      <c r="N46" s="45"/>
    </row>
    <row r="47" spans="2:14" ht="15" thickBot="1" x14ac:dyDescent="0.4">
      <c r="B47" s="93" t="s">
        <v>33</v>
      </c>
      <c r="C47" s="145" t="s">
        <v>34</v>
      </c>
      <c r="D47" s="146"/>
      <c r="E47" s="45"/>
      <c r="F47" s="45"/>
      <c r="G47" s="45"/>
      <c r="H47" s="45"/>
      <c r="I47" s="45"/>
      <c r="J47" s="45"/>
      <c r="K47" s="45"/>
      <c r="L47" s="45"/>
      <c r="M47" s="45"/>
      <c r="N47" s="45"/>
    </row>
    <row r="48" spans="2:14" ht="17.25" customHeight="1" x14ac:dyDescent="0.35">
      <c r="B48" s="89"/>
      <c r="C48" s="90"/>
      <c r="E48" s="45"/>
      <c r="F48" s="45"/>
      <c r="G48" s="45"/>
      <c r="H48" s="45"/>
      <c r="I48" s="45"/>
      <c r="J48" s="45"/>
      <c r="K48" s="45"/>
      <c r="L48" s="45"/>
      <c r="M48" s="45"/>
      <c r="N48" s="45"/>
    </row>
    <row r="49" spans="2:2" x14ac:dyDescent="0.35">
      <c r="B49" s="43" t="s">
        <v>706</v>
      </c>
    </row>
    <row r="50" spans="2:2" x14ac:dyDescent="0.35">
      <c r="B50" s="44" t="s">
        <v>35</v>
      </c>
    </row>
    <row r="51" spans="2:2" ht="10.5" customHeight="1" x14ac:dyDescent="0.35"/>
    <row r="52" spans="2:2" ht="10.5" customHeight="1" x14ac:dyDescent="0.35"/>
    <row r="53" spans="2:2" ht="10.5" customHeight="1" x14ac:dyDescent="0.35"/>
  </sheetData>
  <sheetProtection algorithmName="SHA-512" hashValue="vL6b4upHcJg0BqG8uQshhBgbKYNnQLGDGkNfBvSVS9dAiehpvrgIYu/VMejg0c9FF8XSSQucjwvVBqbyc7UrEw==" saltValue="IOHfxzdXFRySJ5ha7/2PuQ==" spinCount="100000" sheet="1" objects="1" scenarios="1"/>
  <mergeCells count="13">
    <mergeCell ref="C43:D43"/>
    <mergeCell ref="C44:D44"/>
    <mergeCell ref="C45:D45"/>
    <mergeCell ref="C46:D46"/>
    <mergeCell ref="C47:D47"/>
    <mergeCell ref="B32:F32"/>
    <mergeCell ref="B30:F30"/>
    <mergeCell ref="B5:M5"/>
    <mergeCell ref="B2:M2"/>
    <mergeCell ref="G12:K12"/>
    <mergeCell ref="B9:M9"/>
    <mergeCell ref="B7:M7"/>
    <mergeCell ref="B3:L3"/>
  </mergeCells>
  <phoneticPr fontId="23" type="noConversion"/>
  <conditionalFormatting sqref="L13:L22">
    <cfRule type="cellIs" dxfId="2" priority="2" operator="equal">
      <formula>"Import/production prohibited"</formula>
    </cfRule>
  </conditionalFormatting>
  <conditionalFormatting sqref="M13:M22">
    <cfRule type="cellIs" dxfId="1" priority="1" operator="equal">
      <formula>"Import/production prohibited"</formula>
    </cfRule>
  </conditionalFormatting>
  <dataValidations count="2">
    <dataValidation type="list" allowBlank="1" showInputMessage="1" showErrorMessage="1" sqref="B13:B22" xr:uid="{A56B3ADE-2330-4534-AE58-DBEDB0033FE2}">
      <formula1>ChemList</formula1>
    </dataValidation>
    <dataValidation type="list" allowBlank="1" showInputMessage="1" showErrorMessage="1" sqref="C36:C39" xr:uid="{BBA01E10-E68E-45CA-B38B-0FC1EDC54298}">
      <formula1>HFCs</formula1>
    </dataValidation>
  </dataValidations>
  <pageMargins left="0.7" right="0.7" top="0.75" bottom="0.75" header="0.3" footer="0.3"/>
  <pageSetup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5B958B3-5267-42D9-889A-8E9280B368BD}">
          <x14:formula1>
            <xm:f>'Unit Conversions'!$A$2:$A$5</xm:f>
          </x14:formula1>
          <xm:sqref>F35 D13:D22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E0DE-69EF-4ED7-B94C-565BE6B1533C}">
  <sheetPr codeName="Sheet3">
    <tabColor rgb="FF097ABF"/>
  </sheetPr>
  <dimension ref="A2:Z135"/>
  <sheetViews>
    <sheetView showGridLines="0" workbookViewId="0">
      <selection activeCell="B2" sqref="B2"/>
    </sheetView>
  </sheetViews>
  <sheetFormatPr defaultColWidth="9.1796875" defaultRowHeight="13" x14ac:dyDescent="0.3"/>
  <cols>
    <col min="1" max="1" width="4.453125" style="95" customWidth="1"/>
    <col min="2" max="2" width="16" style="95" customWidth="1"/>
    <col min="3" max="3" width="12.1796875" style="95" customWidth="1"/>
    <col min="4" max="4" width="4.453125" style="95" customWidth="1"/>
    <col min="5" max="5" width="16" style="95" customWidth="1"/>
    <col min="6" max="6" width="13.453125" style="95" customWidth="1"/>
    <col min="7" max="7" width="4.7265625" style="95" customWidth="1"/>
    <col min="8" max="8" width="16.453125" style="95" customWidth="1"/>
    <col min="9" max="9" width="13.7265625" style="95" customWidth="1"/>
    <col min="10" max="10" width="4.7265625" style="95" customWidth="1"/>
    <col min="11" max="11" width="9.81640625" style="95" customWidth="1"/>
    <col min="12" max="16" width="10.7265625" style="95" customWidth="1"/>
    <col min="17" max="17" width="4.7265625" style="95" customWidth="1"/>
    <col min="18" max="18" width="16.26953125" style="95" customWidth="1"/>
    <col min="19" max="19" width="16.7265625" style="95" customWidth="1"/>
    <col min="20" max="20" width="11.7265625" style="95" customWidth="1"/>
    <col min="21" max="21" width="5" style="95" customWidth="1"/>
    <col min="22" max="22" width="13.81640625" style="95" customWidth="1"/>
    <col min="23" max="23" width="62.453125" style="95" customWidth="1"/>
    <col min="24" max="24" width="4.453125" style="95" customWidth="1"/>
    <col min="25" max="25" width="9.1796875" style="95"/>
    <col min="26" max="26" width="20.1796875" style="95" customWidth="1"/>
    <col min="27" max="16384" width="9.1796875" style="95"/>
  </cols>
  <sheetData>
    <row r="2" spans="2:26" customFormat="1" ht="15" thickBot="1" x14ac:dyDescent="0.4">
      <c r="B2" s="108" t="s">
        <v>36</v>
      </c>
      <c r="E2" s="108" t="s">
        <v>37</v>
      </c>
      <c r="H2" s="108" t="s">
        <v>38</v>
      </c>
      <c r="K2" s="108" t="s">
        <v>39</v>
      </c>
      <c r="R2" s="108" t="s">
        <v>40</v>
      </c>
      <c r="V2" s="108" t="s">
        <v>41</v>
      </c>
    </row>
    <row r="3" spans="2:26" s="96" customFormat="1" ht="26.5" thickBot="1" x14ac:dyDescent="0.35">
      <c r="B3" s="97" t="s">
        <v>5</v>
      </c>
      <c r="C3" s="98" t="s">
        <v>42</v>
      </c>
      <c r="E3" s="97" t="s">
        <v>5</v>
      </c>
      <c r="F3" s="98" t="s">
        <v>43</v>
      </c>
      <c r="H3" s="97" t="s">
        <v>5</v>
      </c>
      <c r="I3" s="98" t="s">
        <v>44</v>
      </c>
      <c r="K3" s="97" t="s">
        <v>45</v>
      </c>
      <c r="L3" s="40" t="s">
        <v>46</v>
      </c>
      <c r="M3" s="40" t="s">
        <v>47</v>
      </c>
      <c r="N3" s="40" t="s">
        <v>48</v>
      </c>
      <c r="O3" s="40" t="s">
        <v>49</v>
      </c>
      <c r="P3" s="41" t="s">
        <v>50</v>
      </c>
      <c r="R3" s="97" t="s">
        <v>5</v>
      </c>
      <c r="S3" s="98" t="s">
        <v>51</v>
      </c>
      <c r="T3" s="99" t="s">
        <v>52</v>
      </c>
      <c r="V3" s="130" t="s">
        <v>43</v>
      </c>
      <c r="W3" s="131" t="s">
        <v>53</v>
      </c>
      <c r="Y3" s="95"/>
      <c r="Z3" s="95"/>
    </row>
    <row r="4" spans="2:26" s="117" customFormat="1" ht="13" customHeight="1" x14ac:dyDescent="0.35">
      <c r="B4" s="124" t="s">
        <v>54</v>
      </c>
      <c r="C4" s="125">
        <v>3500</v>
      </c>
      <c r="E4" s="124" t="s">
        <v>54</v>
      </c>
      <c r="F4" s="118" t="s">
        <v>697</v>
      </c>
      <c r="H4" s="124" t="s">
        <v>54</v>
      </c>
      <c r="I4" s="126" t="s">
        <v>55</v>
      </c>
      <c r="K4" s="127" t="s">
        <v>56</v>
      </c>
      <c r="L4" s="128" t="str">
        <f>IF('HFC Blend CAS Numbers'!M4="","",VLOOKUP('HFC Blend CAS Numbers'!M4,$H$3:$I$21,2,FALSE))</f>
        <v>75-37-6</v>
      </c>
      <c r="M4" s="128" t="str">
        <f>IF('HFC Blend CAS Numbers'!N4="","",VLOOKUP('HFC Blend CAS Numbers'!N4,$H$3:$I$21,2,FALSE))</f>
        <v/>
      </c>
      <c r="N4" s="128" t="str">
        <f>IF('HFC Blend CAS Numbers'!O4="","",VLOOKUP('HFC Blend CAS Numbers'!O4,$H$3:$I$21,2,FALSE))</f>
        <v/>
      </c>
      <c r="O4" s="128" t="str">
        <f>IF('HFC Blend CAS Numbers'!P4="","",VLOOKUP('HFC Blend CAS Numbers'!P4,$H$3:$I$21,2,FALSE))</f>
        <v/>
      </c>
      <c r="P4" s="129" t="str">
        <f>IF('HFC Blend CAS Numbers'!Q4="","",VLOOKUP('HFC Blend CAS Numbers'!Q4,$H$3:$I$21,2,FALSE))</f>
        <v/>
      </c>
      <c r="R4" s="124" t="s">
        <v>54</v>
      </c>
      <c r="S4" s="118" t="s">
        <v>57</v>
      </c>
      <c r="T4" s="118" t="s">
        <v>57</v>
      </c>
      <c r="V4" s="132" t="s">
        <v>58</v>
      </c>
      <c r="W4" s="133" t="s">
        <v>59</v>
      </c>
    </row>
    <row r="5" spans="2:26" s="117" customFormat="1" ht="13" customHeight="1" x14ac:dyDescent="0.35">
      <c r="B5" s="115" t="s">
        <v>60</v>
      </c>
      <c r="C5" s="116">
        <v>1100</v>
      </c>
      <c r="E5" s="115" t="s">
        <v>60</v>
      </c>
      <c r="F5" s="118" t="s">
        <v>61</v>
      </c>
      <c r="H5" s="115" t="s">
        <v>60</v>
      </c>
      <c r="I5" s="119" t="s">
        <v>62</v>
      </c>
      <c r="K5" s="120" t="s">
        <v>63</v>
      </c>
      <c r="L5" s="121" t="str">
        <f>IF('HFC Blend CAS Numbers'!M5="","",VLOOKUP('HFC Blend CAS Numbers'!M5,$H$3:$I$21,2,FALSE))</f>
        <v>75-37-6</v>
      </c>
      <c r="M5" s="121" t="str">
        <f>IF('HFC Blend CAS Numbers'!N5="","",VLOOKUP('HFC Blend CAS Numbers'!N5,$H$3:$I$21,2,FALSE))</f>
        <v/>
      </c>
      <c r="N5" s="121" t="str">
        <f>IF('HFC Blend CAS Numbers'!O5="","",VLOOKUP('HFC Blend CAS Numbers'!O5,$H$3:$I$21,2,FALSE))</f>
        <v/>
      </c>
      <c r="O5" s="121" t="str">
        <f>IF('HFC Blend CAS Numbers'!P5="","",VLOOKUP('HFC Blend CAS Numbers'!P5,$H$3:$I$21,2,FALSE))</f>
        <v/>
      </c>
      <c r="P5" s="122" t="str">
        <f>IF('HFC Blend CAS Numbers'!Q5="","",VLOOKUP('HFC Blend CAS Numbers'!Q5,$H$3:$I$21,2,FALSE))</f>
        <v/>
      </c>
      <c r="R5" s="115" t="s">
        <v>60</v>
      </c>
      <c r="S5" s="118" t="s">
        <v>57</v>
      </c>
      <c r="T5" s="118" t="s">
        <v>57</v>
      </c>
      <c r="V5" s="114" t="s">
        <v>64</v>
      </c>
      <c r="W5" s="123" t="s">
        <v>65</v>
      </c>
    </row>
    <row r="6" spans="2:26" s="117" customFormat="1" ht="13" customHeight="1" x14ac:dyDescent="0.35">
      <c r="B6" s="115" t="s">
        <v>66</v>
      </c>
      <c r="C6" s="116">
        <v>1430</v>
      </c>
      <c r="E6" s="115" t="s">
        <v>66</v>
      </c>
      <c r="F6" s="118" t="s">
        <v>61</v>
      </c>
      <c r="H6" s="115" t="s">
        <v>66</v>
      </c>
      <c r="I6" s="119" t="s">
        <v>67</v>
      </c>
      <c r="K6" s="120" t="s">
        <v>68</v>
      </c>
      <c r="L6" s="121" t="str">
        <f>IF('HFC Blend CAS Numbers'!M6="","",VLOOKUP('HFC Blend CAS Numbers'!M6,$H$3:$I$21,2,FALSE))</f>
        <v>75-37-6</v>
      </c>
      <c r="M6" s="121" t="str">
        <f>IF('HFC Blend CAS Numbers'!N6="","",VLOOKUP('HFC Blend CAS Numbers'!N6,$H$3:$I$21,2,FALSE))</f>
        <v/>
      </c>
      <c r="N6" s="121" t="str">
        <f>IF('HFC Blend CAS Numbers'!O6="","",VLOOKUP('HFC Blend CAS Numbers'!O6,$H$3:$I$21,2,FALSE))</f>
        <v/>
      </c>
      <c r="O6" s="121" t="str">
        <f>IF('HFC Blend CAS Numbers'!P6="","",VLOOKUP('HFC Blend CAS Numbers'!P6,$H$3:$I$21,2,FALSE))</f>
        <v/>
      </c>
      <c r="P6" s="122" t="str">
        <f>IF('HFC Blend CAS Numbers'!Q6="","",VLOOKUP('HFC Blend CAS Numbers'!Q6,$H$3:$I$21,2,FALSE))</f>
        <v/>
      </c>
      <c r="R6" s="115" t="s">
        <v>66</v>
      </c>
      <c r="S6" s="118" t="s">
        <v>57</v>
      </c>
      <c r="T6" s="118" t="s">
        <v>57</v>
      </c>
      <c r="V6" s="153" t="s">
        <v>69</v>
      </c>
      <c r="W6" s="154" t="s">
        <v>70</v>
      </c>
    </row>
    <row r="7" spans="2:26" s="117" customFormat="1" ht="13" customHeight="1" x14ac:dyDescent="0.35">
      <c r="B7" s="115" t="s">
        <v>71</v>
      </c>
      <c r="C7" s="116">
        <v>353</v>
      </c>
      <c r="E7" s="115" t="s">
        <v>71</v>
      </c>
      <c r="F7" s="118" t="s">
        <v>700</v>
      </c>
      <c r="H7" s="115" t="s">
        <v>71</v>
      </c>
      <c r="I7" s="119" t="s">
        <v>72</v>
      </c>
      <c r="K7" s="120" t="s">
        <v>73</v>
      </c>
      <c r="L7" s="121" t="str">
        <f>IF('HFC Blend CAS Numbers'!M7="","",VLOOKUP('HFC Blend CAS Numbers'!M7,$H$3:$I$21,2,FALSE))</f>
        <v>354-33-6</v>
      </c>
      <c r="M7" s="121" t="str">
        <f>IF('HFC Blend CAS Numbers'!N7="","",VLOOKUP('HFC Blend CAS Numbers'!N7,$H$3:$I$21,2,FALSE))</f>
        <v/>
      </c>
      <c r="N7" s="121" t="str">
        <f>IF('HFC Blend CAS Numbers'!O7="","",VLOOKUP('HFC Blend CAS Numbers'!O7,$H$3:$I$21,2,FALSE))</f>
        <v/>
      </c>
      <c r="O7" s="121" t="str">
        <f>IF('HFC Blend CAS Numbers'!P7="","",VLOOKUP('HFC Blend CAS Numbers'!P7,$H$3:$I$21,2,FALSE))</f>
        <v/>
      </c>
      <c r="P7" s="122" t="str">
        <f>IF('HFC Blend CAS Numbers'!Q7="","",VLOOKUP('HFC Blend CAS Numbers'!Q7,$H$3:$I$21,2,FALSE))</f>
        <v/>
      </c>
      <c r="R7" s="115" t="s">
        <v>71</v>
      </c>
      <c r="S7" s="118" t="s">
        <v>57</v>
      </c>
      <c r="T7" s="118" t="s">
        <v>57</v>
      </c>
      <c r="V7" s="153"/>
      <c r="W7" s="154"/>
    </row>
    <row r="8" spans="2:26" s="117" customFormat="1" ht="13" customHeight="1" x14ac:dyDescent="0.35">
      <c r="B8" s="115" t="s">
        <v>74</v>
      </c>
      <c r="C8" s="116">
        <v>4470</v>
      </c>
      <c r="E8" s="115" t="s">
        <v>74</v>
      </c>
      <c r="F8" s="118" t="s">
        <v>698</v>
      </c>
      <c r="H8" s="115" t="s">
        <v>74</v>
      </c>
      <c r="I8" s="119" t="s">
        <v>75</v>
      </c>
      <c r="K8" s="120" t="s">
        <v>76</v>
      </c>
      <c r="L8" s="121" t="str">
        <f>IF('HFC Blend CAS Numbers'!M8="","",VLOOKUP('HFC Blend CAS Numbers'!M8,$H$3:$I$21,2,FALSE))</f>
        <v>354-33-6</v>
      </c>
      <c r="M8" s="121" t="str">
        <f>IF('HFC Blend CAS Numbers'!N8="","",VLOOKUP('HFC Blend CAS Numbers'!N8,$H$3:$I$21,2,FALSE))</f>
        <v/>
      </c>
      <c r="N8" s="121" t="str">
        <f>IF('HFC Blend CAS Numbers'!O8="","",VLOOKUP('HFC Blend CAS Numbers'!O8,$H$3:$I$21,2,FALSE))</f>
        <v/>
      </c>
      <c r="O8" s="121" t="str">
        <f>IF('HFC Blend CAS Numbers'!P8="","",VLOOKUP('HFC Blend CAS Numbers'!P8,$H$3:$I$21,2,FALSE))</f>
        <v/>
      </c>
      <c r="P8" s="122" t="str">
        <f>IF('HFC Blend CAS Numbers'!Q8="","",VLOOKUP('HFC Blend CAS Numbers'!Q8,$H$3:$I$21,2,FALSE))</f>
        <v/>
      </c>
      <c r="R8" s="115" t="s">
        <v>74</v>
      </c>
      <c r="S8" s="118" t="s">
        <v>57</v>
      </c>
      <c r="T8" s="118" t="s">
        <v>57</v>
      </c>
      <c r="V8" s="135" t="s">
        <v>697</v>
      </c>
      <c r="W8" s="123" t="s">
        <v>702</v>
      </c>
    </row>
    <row r="9" spans="2:26" s="117" customFormat="1" x14ac:dyDescent="0.35">
      <c r="B9" s="115" t="s">
        <v>77</v>
      </c>
      <c r="C9" s="116">
        <v>53</v>
      </c>
      <c r="E9" s="115" t="s">
        <v>77</v>
      </c>
      <c r="F9" s="118" t="s">
        <v>69</v>
      </c>
      <c r="H9" s="115" t="s">
        <v>77</v>
      </c>
      <c r="I9" s="119" t="s">
        <v>78</v>
      </c>
      <c r="K9" s="120" t="s">
        <v>79</v>
      </c>
      <c r="L9" s="121" t="str">
        <f>IF('HFC Blend CAS Numbers'!M9="","",VLOOKUP('HFC Blend CAS Numbers'!M9,$H$3:$I$21,2,FALSE))</f>
        <v>354-33-6</v>
      </c>
      <c r="M9" s="121" t="str">
        <f>IF('HFC Blend CAS Numbers'!N9="","",VLOOKUP('HFC Blend CAS Numbers'!N9,$H$3:$I$21,2,FALSE))</f>
        <v>811-97-2</v>
      </c>
      <c r="N9" s="121" t="str">
        <f>IF('HFC Blend CAS Numbers'!O9="","",VLOOKUP('HFC Blend CAS Numbers'!O9,$H$3:$I$21,2,FALSE))</f>
        <v>420-46-2</v>
      </c>
      <c r="O9" s="121" t="str">
        <f>IF('HFC Blend CAS Numbers'!P9="","",VLOOKUP('HFC Blend CAS Numbers'!P9,$H$3:$I$21,2,FALSE))</f>
        <v/>
      </c>
      <c r="P9" s="122" t="str">
        <f>IF('HFC Blend CAS Numbers'!Q9="","",VLOOKUP('HFC Blend CAS Numbers'!Q9,$H$3:$I$21,2,FALSE))</f>
        <v/>
      </c>
      <c r="R9" s="115" t="s">
        <v>77</v>
      </c>
      <c r="S9" s="118" t="s">
        <v>57</v>
      </c>
      <c r="T9" s="118" t="s">
        <v>57</v>
      </c>
      <c r="V9" s="135" t="s">
        <v>698</v>
      </c>
      <c r="W9" s="134" t="s">
        <v>699</v>
      </c>
    </row>
    <row r="10" spans="2:26" s="117" customFormat="1" ht="13" customHeight="1" x14ac:dyDescent="0.35">
      <c r="B10" s="115" t="s">
        <v>81</v>
      </c>
      <c r="C10" s="116">
        <v>124</v>
      </c>
      <c r="E10" s="115" t="s">
        <v>81</v>
      </c>
      <c r="F10" s="118" t="s">
        <v>69</v>
      </c>
      <c r="H10" s="115" t="s">
        <v>81</v>
      </c>
      <c r="I10" s="119" t="s">
        <v>82</v>
      </c>
      <c r="K10" s="120" t="s">
        <v>83</v>
      </c>
      <c r="L10" s="121" t="str">
        <f>IF('HFC Blend CAS Numbers'!M10="","",VLOOKUP('HFC Blend CAS Numbers'!M10,$H$3:$I$21,2,FALSE))</f>
        <v>75-37-6</v>
      </c>
      <c r="M10" s="121" t="str">
        <f>IF('HFC Blend CAS Numbers'!N10="","",VLOOKUP('HFC Blend CAS Numbers'!N10,$H$3:$I$21,2,FALSE))</f>
        <v/>
      </c>
      <c r="N10" s="121" t="str">
        <f>IF('HFC Blend CAS Numbers'!O10="","",VLOOKUP('HFC Blend CAS Numbers'!O10,$H$3:$I$21,2,FALSE))</f>
        <v/>
      </c>
      <c r="O10" s="121" t="str">
        <f>IF('HFC Blend CAS Numbers'!P10="","",VLOOKUP('HFC Blend CAS Numbers'!P10,$H$3:$I$21,2,FALSE))</f>
        <v/>
      </c>
      <c r="P10" s="122" t="str">
        <f>IF('HFC Blend CAS Numbers'!Q10="","",VLOOKUP('HFC Blend CAS Numbers'!Q10,$H$3:$I$21,2,FALSE))</f>
        <v/>
      </c>
      <c r="R10" s="115" t="s">
        <v>81</v>
      </c>
      <c r="S10" s="118" t="s">
        <v>57</v>
      </c>
      <c r="T10" s="118" t="s">
        <v>57</v>
      </c>
      <c r="V10" s="135" t="s">
        <v>700</v>
      </c>
      <c r="W10" s="134" t="s">
        <v>701</v>
      </c>
    </row>
    <row r="11" spans="2:26" s="117" customFormat="1" ht="13" customHeight="1" x14ac:dyDescent="0.35">
      <c r="B11" s="115" t="s">
        <v>84</v>
      </c>
      <c r="C11" s="116">
        <v>3220</v>
      </c>
      <c r="E11" s="115" t="s">
        <v>84</v>
      </c>
      <c r="F11" s="118" t="s">
        <v>85</v>
      </c>
      <c r="H11" s="115" t="s">
        <v>84</v>
      </c>
      <c r="I11" s="119" t="s">
        <v>86</v>
      </c>
      <c r="K11" s="120" t="s">
        <v>87</v>
      </c>
      <c r="L11" s="121" t="str">
        <f>IF('HFC Blend CAS Numbers'!M11="","",VLOOKUP('HFC Blend CAS Numbers'!M11,$H$3:$I$21,2,FALSE))</f>
        <v>75-10-5</v>
      </c>
      <c r="M11" s="121" t="str">
        <f>IF('HFC Blend CAS Numbers'!N11="","",VLOOKUP('HFC Blend CAS Numbers'!N11,$H$3:$I$21,2,FALSE))</f>
        <v>354-33-6</v>
      </c>
      <c r="N11" s="121" t="str">
        <f>IF('HFC Blend CAS Numbers'!O11="","",VLOOKUP('HFC Blend CAS Numbers'!O11,$H$3:$I$21,2,FALSE))</f>
        <v>811-97-2</v>
      </c>
      <c r="O11" s="121" t="str">
        <f>IF('HFC Blend CAS Numbers'!P11="","",VLOOKUP('HFC Blend CAS Numbers'!P11,$H$3:$I$21,2,FALSE))</f>
        <v/>
      </c>
      <c r="P11" s="122" t="str">
        <f>IF('HFC Blend CAS Numbers'!Q11="","",VLOOKUP('HFC Blend CAS Numbers'!Q11,$H$3:$I$21,2,FALSE))</f>
        <v/>
      </c>
      <c r="R11" s="115" t="s">
        <v>84</v>
      </c>
      <c r="S11" s="118" t="s">
        <v>57</v>
      </c>
      <c r="T11" s="118" t="s">
        <v>57</v>
      </c>
      <c r="V11" s="153" t="s">
        <v>61</v>
      </c>
      <c r="W11" s="154" t="s">
        <v>80</v>
      </c>
    </row>
    <row r="12" spans="2:26" s="117" customFormat="1" ht="13" customHeight="1" x14ac:dyDescent="0.35">
      <c r="B12" s="115" t="s">
        <v>89</v>
      </c>
      <c r="C12" s="116">
        <v>14800</v>
      </c>
      <c r="E12" s="115" t="s">
        <v>89</v>
      </c>
      <c r="F12" s="118" t="s">
        <v>58</v>
      </c>
      <c r="H12" s="115" t="s">
        <v>89</v>
      </c>
      <c r="I12" s="119" t="s">
        <v>90</v>
      </c>
      <c r="K12" s="120" t="s">
        <v>91</v>
      </c>
      <c r="L12" s="121" t="str">
        <f>IF('HFC Blend CAS Numbers'!M12="","",VLOOKUP('HFC Blend CAS Numbers'!M12,$H$3:$I$21,2,FALSE))</f>
        <v>75-10-5</v>
      </c>
      <c r="M12" s="121" t="str">
        <f>IF('HFC Blend CAS Numbers'!N12="","",VLOOKUP('HFC Blend CAS Numbers'!N12,$H$3:$I$21,2,FALSE))</f>
        <v>354-33-6</v>
      </c>
      <c r="N12" s="121" t="str">
        <f>IF('HFC Blend CAS Numbers'!O12="","",VLOOKUP('HFC Blend CAS Numbers'!O12,$H$3:$I$21,2,FALSE))</f>
        <v>811-97-2</v>
      </c>
      <c r="O12" s="121" t="str">
        <f>IF('HFC Blend CAS Numbers'!P12="","",VLOOKUP('HFC Blend CAS Numbers'!P12,$H$3:$I$21,2,FALSE))</f>
        <v/>
      </c>
      <c r="P12" s="122" t="str">
        <f>IF('HFC Blend CAS Numbers'!Q12="","",VLOOKUP('HFC Blend CAS Numbers'!Q12,$H$3:$I$21,2,FALSE))</f>
        <v/>
      </c>
      <c r="R12" s="115" t="s">
        <v>89</v>
      </c>
      <c r="S12" s="118" t="s">
        <v>57</v>
      </c>
      <c r="T12" s="118" t="s">
        <v>57</v>
      </c>
      <c r="V12" s="153"/>
      <c r="W12" s="154"/>
    </row>
    <row r="13" spans="2:26" s="117" customFormat="1" ht="13" customHeight="1" x14ac:dyDescent="0.35">
      <c r="B13" s="115" t="s">
        <v>92</v>
      </c>
      <c r="C13" s="116">
        <v>1340</v>
      </c>
      <c r="E13" s="115" t="s">
        <v>92</v>
      </c>
      <c r="F13" s="118" t="s">
        <v>85</v>
      </c>
      <c r="H13" s="115" t="s">
        <v>92</v>
      </c>
      <c r="I13" s="119" t="s">
        <v>93</v>
      </c>
      <c r="K13" s="120" t="s">
        <v>94</v>
      </c>
      <c r="L13" s="121" t="str">
        <f>IF('HFC Blend CAS Numbers'!M13="","",VLOOKUP('HFC Blend CAS Numbers'!M13,$H$3:$I$21,2,FALSE))</f>
        <v>75-10-5</v>
      </c>
      <c r="M13" s="121" t="str">
        <f>IF('HFC Blend CAS Numbers'!N13="","",VLOOKUP('HFC Blend CAS Numbers'!N13,$H$3:$I$21,2,FALSE))</f>
        <v>354-33-6</v>
      </c>
      <c r="N13" s="121" t="str">
        <f>IF('HFC Blend CAS Numbers'!O13="","",VLOOKUP('HFC Blend CAS Numbers'!O13,$H$3:$I$21,2,FALSE))</f>
        <v>811-97-2</v>
      </c>
      <c r="O13" s="121" t="str">
        <f>IF('HFC Blend CAS Numbers'!P13="","",VLOOKUP('HFC Blend CAS Numbers'!P13,$H$3:$I$21,2,FALSE))</f>
        <v/>
      </c>
      <c r="P13" s="122" t="str">
        <f>IF('HFC Blend CAS Numbers'!Q13="","",VLOOKUP('HFC Blend CAS Numbers'!Q13,$H$3:$I$21,2,FALSE))</f>
        <v/>
      </c>
      <c r="R13" s="115" t="s">
        <v>92</v>
      </c>
      <c r="S13" s="118" t="s">
        <v>57</v>
      </c>
      <c r="T13" s="118" t="s">
        <v>57</v>
      </c>
      <c r="V13" s="153" t="s">
        <v>85</v>
      </c>
      <c r="W13" s="154" t="s">
        <v>88</v>
      </c>
    </row>
    <row r="14" spans="2:26" s="117" customFormat="1" ht="13" customHeight="1" x14ac:dyDescent="0.35">
      <c r="B14" s="115" t="s">
        <v>95</v>
      </c>
      <c r="C14" s="116">
        <v>1370</v>
      </c>
      <c r="E14" s="115" t="s">
        <v>95</v>
      </c>
      <c r="F14" s="118" t="s">
        <v>85</v>
      </c>
      <c r="H14" s="115" t="s">
        <v>95</v>
      </c>
      <c r="I14" s="119" t="s">
        <v>96</v>
      </c>
      <c r="K14" s="120" t="s">
        <v>97</v>
      </c>
      <c r="L14" s="121" t="str">
        <f>IF('HFC Blend CAS Numbers'!M14="","",VLOOKUP('HFC Blend CAS Numbers'!M14,$H$3:$I$21,2,FALSE))</f>
        <v>75-10-5</v>
      </c>
      <c r="M14" s="121" t="str">
        <f>IF('HFC Blend CAS Numbers'!N14="","",VLOOKUP('HFC Blend CAS Numbers'!N14,$H$3:$I$21,2,FALSE))</f>
        <v>354-33-6</v>
      </c>
      <c r="N14" s="121" t="str">
        <f>IF('HFC Blend CAS Numbers'!O14="","",VLOOKUP('HFC Blend CAS Numbers'!O14,$H$3:$I$21,2,FALSE))</f>
        <v>811-97-2</v>
      </c>
      <c r="O14" s="121" t="str">
        <f>IF('HFC Blend CAS Numbers'!P14="","",VLOOKUP('HFC Blend CAS Numbers'!P14,$H$3:$I$21,2,FALSE))</f>
        <v/>
      </c>
      <c r="P14" s="122" t="str">
        <f>IF('HFC Blend CAS Numbers'!Q14="","",VLOOKUP('HFC Blend CAS Numbers'!Q14,$H$3:$I$21,2,FALSE))</f>
        <v/>
      </c>
      <c r="R14" s="115" t="s">
        <v>95</v>
      </c>
      <c r="S14" s="118" t="s">
        <v>57</v>
      </c>
      <c r="T14" s="118" t="s">
        <v>57</v>
      </c>
      <c r="V14" s="153"/>
      <c r="W14" s="154"/>
    </row>
    <row r="15" spans="2:26" s="117" customFormat="1" ht="13" customHeight="1" x14ac:dyDescent="0.35">
      <c r="B15" s="115" t="s">
        <v>100</v>
      </c>
      <c r="C15" s="116">
        <v>9810</v>
      </c>
      <c r="E15" s="115" t="s">
        <v>100</v>
      </c>
      <c r="F15" s="118" t="s">
        <v>85</v>
      </c>
      <c r="H15" s="115" t="s">
        <v>100</v>
      </c>
      <c r="I15" s="119" t="s">
        <v>101</v>
      </c>
      <c r="K15" s="120" t="s">
        <v>102</v>
      </c>
      <c r="L15" s="121" t="str">
        <f>IF('HFC Blend CAS Numbers'!M15="","",VLOOKUP('HFC Blend CAS Numbers'!M15,$H$3:$I$21,2,FALSE))</f>
        <v>75-10-5</v>
      </c>
      <c r="M15" s="121" t="str">
        <f>IF('HFC Blend CAS Numbers'!N15="","",VLOOKUP('HFC Blend CAS Numbers'!N15,$H$3:$I$21,2,FALSE))</f>
        <v>354-33-6</v>
      </c>
      <c r="N15" s="121" t="str">
        <f>IF('HFC Blend CAS Numbers'!O15="","",VLOOKUP('HFC Blend CAS Numbers'!O15,$H$3:$I$21,2,FALSE))</f>
        <v>811-97-2</v>
      </c>
      <c r="O15" s="121" t="str">
        <f>IF('HFC Blend CAS Numbers'!P15="","",VLOOKUP('HFC Blend CAS Numbers'!P15,$H$3:$I$21,2,FALSE))</f>
        <v/>
      </c>
      <c r="P15" s="122" t="str">
        <f>IF('HFC Blend CAS Numbers'!Q15="","",VLOOKUP('HFC Blend CAS Numbers'!Q15,$H$3:$I$21,2,FALSE))</f>
        <v/>
      </c>
      <c r="R15" s="115" t="s">
        <v>100</v>
      </c>
      <c r="S15" s="118" t="s">
        <v>57</v>
      </c>
      <c r="T15" s="118" t="s">
        <v>57</v>
      </c>
      <c r="V15" s="153"/>
      <c r="W15" s="154"/>
    </row>
    <row r="16" spans="2:26" s="117" customFormat="1" ht="13" customHeight="1" x14ac:dyDescent="0.35">
      <c r="B16" s="115" t="s">
        <v>103</v>
      </c>
      <c r="C16" s="116">
        <v>693</v>
      </c>
      <c r="E16" s="115" t="s">
        <v>103</v>
      </c>
      <c r="F16" s="118" t="s">
        <v>98</v>
      </c>
      <c r="H16" s="115" t="s">
        <v>103</v>
      </c>
      <c r="I16" s="119" t="s">
        <v>104</v>
      </c>
      <c r="K16" s="120" t="s">
        <v>105</v>
      </c>
      <c r="L16" s="121" t="str">
        <f>IF('HFC Blend CAS Numbers'!M16="","",VLOOKUP('HFC Blend CAS Numbers'!M16,$H$3:$I$21,2,FALSE))</f>
        <v>75-10-5</v>
      </c>
      <c r="M16" s="121" t="str">
        <f>IF('HFC Blend CAS Numbers'!N16="","",VLOOKUP('HFC Blend CAS Numbers'!N16,$H$3:$I$21,2,FALSE))</f>
        <v>354-33-6</v>
      </c>
      <c r="N16" s="121" t="str">
        <f>IF('HFC Blend CAS Numbers'!O16="","",VLOOKUP('HFC Blend CAS Numbers'!O16,$H$3:$I$21,2,FALSE))</f>
        <v>811-97-2</v>
      </c>
      <c r="O16" s="121" t="str">
        <f>IF('HFC Blend CAS Numbers'!P16="","",VLOOKUP('HFC Blend CAS Numbers'!P16,$H$3:$I$21,2,FALSE))</f>
        <v/>
      </c>
      <c r="P16" s="122" t="str">
        <f>IF('HFC Blend CAS Numbers'!Q16="","",VLOOKUP('HFC Blend CAS Numbers'!Q16,$H$3:$I$21,2,FALSE))</f>
        <v/>
      </c>
      <c r="R16" s="115" t="s">
        <v>103</v>
      </c>
      <c r="S16" s="118" t="s">
        <v>57</v>
      </c>
      <c r="T16" s="118" t="s">
        <v>57</v>
      </c>
      <c r="V16" s="153" t="s">
        <v>98</v>
      </c>
      <c r="W16" s="154" t="s">
        <v>99</v>
      </c>
    </row>
    <row r="17" spans="1:23" s="117" customFormat="1" ht="13" customHeight="1" x14ac:dyDescent="0.35">
      <c r="B17" s="115" t="s">
        <v>108</v>
      </c>
      <c r="C17" s="116">
        <v>1030</v>
      </c>
      <c r="E17" s="115" t="s">
        <v>108</v>
      </c>
      <c r="F17" s="118" t="s">
        <v>98</v>
      </c>
      <c r="H17" s="115" t="s">
        <v>108</v>
      </c>
      <c r="I17" s="119" t="s">
        <v>109</v>
      </c>
      <c r="K17" s="120" t="s">
        <v>110</v>
      </c>
      <c r="L17" s="121" t="str">
        <f>IF('HFC Blend CAS Numbers'!M17="","",VLOOKUP('HFC Blend CAS Numbers'!M17,$H$3:$I$21,2,FALSE))</f>
        <v>75-10-5</v>
      </c>
      <c r="M17" s="121" t="str">
        <f>IF('HFC Blend CAS Numbers'!N17="","",VLOOKUP('HFC Blend CAS Numbers'!N17,$H$3:$I$21,2,FALSE))</f>
        <v>354-33-6</v>
      </c>
      <c r="N17" s="121" t="str">
        <f>IF('HFC Blend CAS Numbers'!O17="","",VLOOKUP('HFC Blend CAS Numbers'!O17,$H$3:$I$21,2,FALSE))</f>
        <v>811-97-2</v>
      </c>
      <c r="O17" s="121" t="str">
        <f>IF('HFC Blend CAS Numbers'!P17="","",VLOOKUP('HFC Blend CAS Numbers'!P17,$H$3:$I$21,2,FALSE))</f>
        <v/>
      </c>
      <c r="P17" s="122" t="str">
        <f>IF('HFC Blend CAS Numbers'!Q17="","",VLOOKUP('HFC Blend CAS Numbers'!Q17,$H$3:$I$21,2,FALSE))</f>
        <v/>
      </c>
      <c r="R17" s="115" t="s">
        <v>108</v>
      </c>
      <c r="S17" s="118" t="s">
        <v>57</v>
      </c>
      <c r="T17" s="118" t="s">
        <v>57</v>
      </c>
      <c r="V17" s="153"/>
      <c r="W17" s="154"/>
    </row>
    <row r="18" spans="1:23" s="117" customFormat="1" ht="13" customHeight="1" x14ac:dyDescent="0.35">
      <c r="B18" s="115" t="s">
        <v>111</v>
      </c>
      <c r="C18" s="116">
        <v>675</v>
      </c>
      <c r="E18" s="115" t="s">
        <v>111</v>
      </c>
      <c r="F18" s="118" t="s">
        <v>64</v>
      </c>
      <c r="H18" s="115" t="s">
        <v>111</v>
      </c>
      <c r="I18" s="119" t="s">
        <v>112</v>
      </c>
      <c r="K18" s="120" t="s">
        <v>113</v>
      </c>
      <c r="L18" s="121" t="str">
        <f>IF('HFC Blend CAS Numbers'!M18="","",VLOOKUP('HFC Blend CAS Numbers'!M18,$H$3:$I$21,2,FALSE))</f>
        <v>75-10-5</v>
      </c>
      <c r="M18" s="121" t="str">
        <f>IF('HFC Blend CAS Numbers'!N18="","",VLOOKUP('HFC Blend CAS Numbers'!N18,$H$3:$I$21,2,FALSE))</f>
        <v>354-33-6</v>
      </c>
      <c r="N18" s="121" t="str">
        <f>IF('HFC Blend CAS Numbers'!O18="","",VLOOKUP('HFC Blend CAS Numbers'!O18,$H$3:$I$21,2,FALSE))</f>
        <v>811-97-2</v>
      </c>
      <c r="O18" s="121" t="str">
        <f>IF('HFC Blend CAS Numbers'!P18="","",VLOOKUP('HFC Blend CAS Numbers'!P18,$H$3:$I$21,2,FALSE))</f>
        <v/>
      </c>
      <c r="P18" s="122" t="str">
        <f>IF('HFC Blend CAS Numbers'!Q18="","",VLOOKUP('HFC Blend CAS Numbers'!Q18,$H$3:$I$21,2,FALSE))</f>
        <v/>
      </c>
      <c r="R18" s="115" t="s">
        <v>111</v>
      </c>
      <c r="S18" s="118" t="s">
        <v>57</v>
      </c>
      <c r="T18" s="118" t="s">
        <v>57</v>
      </c>
      <c r="V18" s="153" t="s">
        <v>106</v>
      </c>
      <c r="W18" s="154" t="s">
        <v>107</v>
      </c>
    </row>
    <row r="19" spans="1:23" s="117" customFormat="1" ht="13" customHeight="1" x14ac:dyDescent="0.3">
      <c r="A19" s="95"/>
      <c r="B19" s="101" t="s">
        <v>115</v>
      </c>
      <c r="C19" s="102">
        <v>794</v>
      </c>
      <c r="D19" s="95"/>
      <c r="E19" s="101" t="s">
        <v>115</v>
      </c>
      <c r="F19" s="100" t="s">
        <v>106</v>
      </c>
      <c r="G19" s="95"/>
      <c r="H19" s="101" t="s">
        <v>115</v>
      </c>
      <c r="I19" s="103" t="s">
        <v>116</v>
      </c>
      <c r="J19" s="95"/>
      <c r="K19" s="35" t="s">
        <v>117</v>
      </c>
      <c r="L19" s="34" t="str">
        <f>IF('HFC Blend CAS Numbers'!M19="","",VLOOKUP('HFC Blend CAS Numbers'!M19,$H$3:$I$21,2,FALSE))</f>
        <v>75-10-5</v>
      </c>
      <c r="M19" s="34" t="str">
        <f>IF('HFC Blend CAS Numbers'!N19="","",VLOOKUP('HFC Blend CAS Numbers'!N19,$H$3:$I$21,2,FALSE))</f>
        <v>354-33-6</v>
      </c>
      <c r="N19" s="34" t="str">
        <f>IF('HFC Blend CAS Numbers'!O19="","",VLOOKUP('HFC Blend CAS Numbers'!O19,$H$3:$I$21,2,FALSE))</f>
        <v>811-97-2</v>
      </c>
      <c r="O19" s="34" t="str">
        <f>IF('HFC Blend CAS Numbers'!P19="","",VLOOKUP('HFC Blend CAS Numbers'!P19,$H$3:$I$21,2,FALSE))</f>
        <v/>
      </c>
      <c r="P19" s="36" t="str">
        <f>IF('HFC Blend CAS Numbers'!Q19="","",VLOOKUP('HFC Blend CAS Numbers'!Q19,$H$3:$I$21,2,FALSE))</f>
        <v/>
      </c>
      <c r="Q19" s="95"/>
      <c r="R19" s="101" t="s">
        <v>115</v>
      </c>
      <c r="S19" s="100" t="s">
        <v>57</v>
      </c>
      <c r="T19" s="100" t="s">
        <v>57</v>
      </c>
      <c r="V19" s="153"/>
      <c r="W19" s="154"/>
    </row>
    <row r="20" spans="1:23" s="117" customFormat="1" ht="13" customHeight="1" x14ac:dyDescent="0.3">
      <c r="A20" s="95"/>
      <c r="B20" s="101" t="s">
        <v>118</v>
      </c>
      <c r="C20" s="102">
        <v>92</v>
      </c>
      <c r="D20" s="95"/>
      <c r="E20" s="101" t="s">
        <v>118</v>
      </c>
      <c r="F20" s="100" t="s">
        <v>69</v>
      </c>
      <c r="G20" s="95"/>
      <c r="H20" s="101" t="s">
        <v>118</v>
      </c>
      <c r="I20" s="103" t="s">
        <v>119</v>
      </c>
      <c r="J20" s="95"/>
      <c r="K20" s="35" t="s">
        <v>120</v>
      </c>
      <c r="L20" s="34" t="str">
        <f>IF('HFC Blend CAS Numbers'!M20="","",VLOOKUP('HFC Blend CAS Numbers'!M20,$H$3:$I$21,2,FALSE))</f>
        <v>354-33-6</v>
      </c>
      <c r="M20" s="34" t="str">
        <f>IF('HFC Blend CAS Numbers'!N20="","",VLOOKUP('HFC Blend CAS Numbers'!N20,$H$3:$I$21,2,FALSE))</f>
        <v>420-46-2</v>
      </c>
      <c r="N20" s="34" t="str">
        <f>IF('HFC Blend CAS Numbers'!O20="","",VLOOKUP('HFC Blend CAS Numbers'!O20,$H$3:$I$21,2,FALSE))</f>
        <v/>
      </c>
      <c r="O20" s="34" t="str">
        <f>IF('HFC Blend CAS Numbers'!P20="","",VLOOKUP('HFC Blend CAS Numbers'!P20,$H$3:$I$21,2,FALSE))</f>
        <v/>
      </c>
      <c r="P20" s="36" t="str">
        <f>IF('HFC Blend CAS Numbers'!Q20="","",VLOOKUP('HFC Blend CAS Numbers'!Q20,$H$3:$I$21,2,FALSE))</f>
        <v/>
      </c>
      <c r="Q20" s="95"/>
      <c r="R20" s="101" t="s">
        <v>118</v>
      </c>
      <c r="S20" s="100" t="s">
        <v>57</v>
      </c>
      <c r="T20" s="100" t="s">
        <v>57</v>
      </c>
      <c r="V20" s="153" t="s">
        <v>703</v>
      </c>
      <c r="W20" s="154" t="s">
        <v>114</v>
      </c>
    </row>
    <row r="21" spans="1:23" ht="13" customHeight="1" thickBot="1" x14ac:dyDescent="0.35">
      <c r="B21" s="101" t="s">
        <v>121</v>
      </c>
      <c r="C21" s="102">
        <v>1640</v>
      </c>
      <c r="E21" s="115" t="s">
        <v>121</v>
      </c>
      <c r="F21" s="100" t="s">
        <v>106</v>
      </c>
      <c r="H21" s="104" t="s">
        <v>121</v>
      </c>
      <c r="I21" s="105" t="s">
        <v>122</v>
      </c>
      <c r="K21" s="35" t="s">
        <v>123</v>
      </c>
      <c r="L21" s="34" t="str">
        <f>IF('HFC Blend CAS Numbers'!M21="","",VLOOKUP('HFC Blend CAS Numbers'!M21,$H$3:$I$21,2,FALSE))</f>
        <v>75-10-5</v>
      </c>
      <c r="M21" s="34" t="str">
        <f>IF('HFC Blend CAS Numbers'!N21="","",VLOOKUP('HFC Blend CAS Numbers'!N21,$H$3:$I$21,2,FALSE))</f>
        <v>354-33-6</v>
      </c>
      <c r="N21" s="34" t="str">
        <f>IF('HFC Blend CAS Numbers'!O21="","",VLOOKUP('HFC Blend CAS Numbers'!O21,$H$3:$I$21,2,FALSE))</f>
        <v/>
      </c>
      <c r="O21" s="34" t="str">
        <f>IF('HFC Blend CAS Numbers'!P21="","",VLOOKUP('HFC Blend CAS Numbers'!P21,$H$3:$I$21,2,FALSE))</f>
        <v/>
      </c>
      <c r="P21" s="36" t="str">
        <f>IF('HFC Blend CAS Numbers'!Q21="","",VLOOKUP('HFC Blend CAS Numbers'!Q21,$H$3:$I$21,2,FALSE))</f>
        <v/>
      </c>
      <c r="R21" s="101" t="s">
        <v>121</v>
      </c>
      <c r="S21" s="100" t="s">
        <v>57</v>
      </c>
      <c r="T21" s="100" t="s">
        <v>57</v>
      </c>
      <c r="V21" s="153"/>
      <c r="W21" s="154"/>
    </row>
    <row r="22" spans="1:23" ht="13" customHeight="1" x14ac:dyDescent="0.3">
      <c r="B22" s="101" t="s">
        <v>56</v>
      </c>
      <c r="C22" s="102">
        <f>SUMPRODUCT('HFC Blends'!K4:R4,'HFCs in Blends EV'!F$6:M$6)</f>
        <v>16.12</v>
      </c>
      <c r="E22" s="101" t="s">
        <v>56</v>
      </c>
      <c r="F22" s="100" t="s">
        <v>704</v>
      </c>
      <c r="K22" s="35" t="s">
        <v>124</v>
      </c>
      <c r="L22" s="34" t="str">
        <f>IF('HFC Blend CAS Numbers'!M22="","",VLOOKUP('HFC Blend CAS Numbers'!M22,$H$3:$I$21,2,FALSE))</f>
        <v>75-10-5</v>
      </c>
      <c r="M22" s="34" t="str">
        <f>IF('HFC Blend CAS Numbers'!N22="","",VLOOKUP('HFC Blend CAS Numbers'!N22,$H$3:$I$21,2,FALSE))</f>
        <v>354-33-6</v>
      </c>
      <c r="N22" s="34" t="str">
        <f>IF('HFC Blend CAS Numbers'!O22="","",VLOOKUP('HFC Blend CAS Numbers'!O22,$H$3:$I$21,2,FALSE))</f>
        <v/>
      </c>
      <c r="O22" s="34" t="str">
        <f>IF('HFC Blend CAS Numbers'!P22="","",VLOOKUP('HFC Blend CAS Numbers'!P22,$H$3:$I$21,2,FALSE))</f>
        <v/>
      </c>
      <c r="P22" s="36" t="str">
        <f>IF('HFC Blend CAS Numbers'!Q22="","",VLOOKUP('HFC Blend CAS Numbers'!Q22,$H$3:$I$21,2,FALSE))</f>
        <v/>
      </c>
      <c r="R22" s="101" t="s">
        <v>56</v>
      </c>
      <c r="S22" s="100" t="s">
        <v>125</v>
      </c>
      <c r="T22" s="100" t="s">
        <v>125</v>
      </c>
      <c r="V22" s="153"/>
      <c r="W22" s="154"/>
    </row>
    <row r="23" spans="1:23" ht="13" customHeight="1" x14ac:dyDescent="0.3">
      <c r="B23" s="101" t="s">
        <v>63</v>
      </c>
      <c r="C23" s="102">
        <f>SUMPRODUCT('HFC Blends'!K5:R5,'HFCs in Blends EV'!F$6:M$6)</f>
        <v>13.64</v>
      </c>
      <c r="E23" s="101" t="s">
        <v>63</v>
      </c>
      <c r="F23" s="100" t="s">
        <v>704</v>
      </c>
      <c r="K23" s="35" t="s">
        <v>126</v>
      </c>
      <c r="L23" s="34" t="str">
        <f>IF('HFC Blend CAS Numbers'!M23="","",VLOOKUP('HFC Blend CAS Numbers'!M23,$H$3:$I$21,2,FALSE))</f>
        <v>75-37-6</v>
      </c>
      <c r="M23" s="34" t="str">
        <f>IF('HFC Blend CAS Numbers'!N23="","",VLOOKUP('HFC Blend CAS Numbers'!N23,$H$3:$I$21,2,FALSE))</f>
        <v/>
      </c>
      <c r="N23" s="34" t="str">
        <f>IF('HFC Blend CAS Numbers'!O23="","",VLOOKUP('HFC Blend CAS Numbers'!O23,$H$3:$I$21,2,FALSE))</f>
        <v/>
      </c>
      <c r="O23" s="34" t="str">
        <f>IF('HFC Blend CAS Numbers'!P23="","",VLOOKUP('HFC Blend CAS Numbers'!P23,$H$3:$I$21,2,FALSE))</f>
        <v/>
      </c>
      <c r="P23" s="36" t="str">
        <f>IF('HFC Blend CAS Numbers'!Q23="","",VLOOKUP('HFC Blend CAS Numbers'!Q23,$H$3:$I$21,2,FALSE))</f>
        <v/>
      </c>
      <c r="R23" s="101" t="s">
        <v>63</v>
      </c>
      <c r="S23" s="100" t="s">
        <v>125</v>
      </c>
      <c r="T23" s="100" t="s">
        <v>125</v>
      </c>
      <c r="V23" s="153"/>
      <c r="W23" s="154"/>
    </row>
    <row r="24" spans="1:23" ht="13" customHeight="1" x14ac:dyDescent="0.3">
      <c r="B24" s="101" t="s">
        <v>68</v>
      </c>
      <c r="C24" s="102">
        <f>SUMPRODUCT('HFC Blends'!K6:R6,'HFCs in Blends EV'!F$6:M$6)</f>
        <v>18.599999999999998</v>
      </c>
      <c r="E24" s="101" t="s">
        <v>68</v>
      </c>
      <c r="F24" s="100" t="s">
        <v>704</v>
      </c>
      <c r="K24" s="35" t="s">
        <v>127</v>
      </c>
      <c r="L24" s="34" t="str">
        <f>IF('HFC Blend CAS Numbers'!M24="","",VLOOKUP('HFC Blend CAS Numbers'!M24,$H$3:$I$21,2,FALSE))</f>
        <v>75-37-6</v>
      </c>
      <c r="M24" s="34" t="str">
        <f>IF('HFC Blend CAS Numbers'!N24="","",VLOOKUP('HFC Blend CAS Numbers'!N24,$H$3:$I$21,2,FALSE))</f>
        <v/>
      </c>
      <c r="N24" s="34" t="str">
        <f>IF('HFC Blend CAS Numbers'!O24="","",VLOOKUP('HFC Blend CAS Numbers'!O24,$H$3:$I$21,2,FALSE))</f>
        <v/>
      </c>
      <c r="O24" s="34" t="str">
        <f>IF('HFC Blend CAS Numbers'!P24="","",VLOOKUP('HFC Blend CAS Numbers'!P24,$H$3:$I$21,2,FALSE))</f>
        <v/>
      </c>
      <c r="P24" s="36" t="str">
        <f>IF('HFC Blend CAS Numbers'!Q24="","",VLOOKUP('HFC Blend CAS Numbers'!Q24,$H$3:$I$21,2,FALSE))</f>
        <v/>
      </c>
      <c r="R24" s="101" t="s">
        <v>68</v>
      </c>
      <c r="S24" s="100" t="s">
        <v>125</v>
      </c>
      <c r="T24" s="100" t="s">
        <v>125</v>
      </c>
      <c r="V24" s="150" t="s">
        <v>704</v>
      </c>
      <c r="W24" s="147" t="s">
        <v>705</v>
      </c>
    </row>
    <row r="25" spans="1:23" ht="13" customHeight="1" x14ac:dyDescent="0.3">
      <c r="B25" s="101" t="s">
        <v>73</v>
      </c>
      <c r="C25" s="102">
        <f>SUMPRODUCT('HFC Blends'!K7:R7,'HFCs in Blends EV'!F$6:M$6)</f>
        <v>2100</v>
      </c>
      <c r="E25" s="101" t="s">
        <v>73</v>
      </c>
      <c r="F25" s="100" t="s">
        <v>704</v>
      </c>
      <c r="K25" s="35" t="s">
        <v>128</v>
      </c>
      <c r="L25" s="34" t="str">
        <f>IF('HFC Blend CAS Numbers'!M25="","",VLOOKUP('HFC Blend CAS Numbers'!M25,$H$3:$I$21,2,FALSE))</f>
        <v>811-97-2</v>
      </c>
      <c r="M25" s="34" t="str">
        <f>IF('HFC Blend CAS Numbers'!N25="","",VLOOKUP('HFC Blend CAS Numbers'!N25,$H$3:$I$21,2,FALSE))</f>
        <v/>
      </c>
      <c r="N25" s="34" t="str">
        <f>IF('HFC Blend CAS Numbers'!O25="","",VLOOKUP('HFC Blend CAS Numbers'!O25,$H$3:$I$21,2,FALSE))</f>
        <v/>
      </c>
      <c r="O25" s="34" t="str">
        <f>IF('HFC Blend CAS Numbers'!P25="","",VLOOKUP('HFC Blend CAS Numbers'!P25,$H$3:$I$21,2,FALSE))</f>
        <v/>
      </c>
      <c r="P25" s="36" t="str">
        <f>IF('HFC Blend CAS Numbers'!Q25="","",VLOOKUP('HFC Blend CAS Numbers'!Q25,$H$3:$I$21,2,FALSE))</f>
        <v/>
      </c>
      <c r="R25" s="101" t="s">
        <v>73</v>
      </c>
      <c r="S25" s="100" t="s">
        <v>125</v>
      </c>
      <c r="T25" s="100" t="s">
        <v>57</v>
      </c>
      <c r="V25" s="151"/>
      <c r="W25" s="148"/>
    </row>
    <row r="26" spans="1:23" ht="13" customHeight="1" x14ac:dyDescent="0.3">
      <c r="B26" s="101" t="s">
        <v>76</v>
      </c>
      <c r="C26" s="102">
        <f>SUMPRODUCT('HFC Blends'!K8:R8,'HFCs in Blends EV'!F$6:M$6)</f>
        <v>1330</v>
      </c>
      <c r="E26" s="101" t="s">
        <v>76</v>
      </c>
      <c r="F26" s="100" t="s">
        <v>704</v>
      </c>
      <c r="K26" s="35" t="s">
        <v>129</v>
      </c>
      <c r="L26" s="34" t="str">
        <f>IF('HFC Blend CAS Numbers'!M26="","",VLOOKUP('HFC Blend CAS Numbers'!M26,$H$3:$I$21,2,FALSE))</f>
        <v>75-37-6</v>
      </c>
      <c r="M26" s="34" t="str">
        <f>IF('HFC Blend CAS Numbers'!N26="","",VLOOKUP('HFC Blend CAS Numbers'!N26,$H$3:$I$21,2,FALSE))</f>
        <v/>
      </c>
      <c r="N26" s="34" t="str">
        <f>IF('HFC Blend CAS Numbers'!O26="","",VLOOKUP('HFC Blend CAS Numbers'!O26,$H$3:$I$21,2,FALSE))</f>
        <v/>
      </c>
      <c r="O26" s="34" t="str">
        <f>IF('HFC Blend CAS Numbers'!P26="","",VLOOKUP('HFC Blend CAS Numbers'!P26,$H$3:$I$21,2,FALSE))</f>
        <v/>
      </c>
      <c r="P26" s="36" t="str">
        <f>IF('HFC Blend CAS Numbers'!Q26="","",VLOOKUP('HFC Blend CAS Numbers'!Q26,$H$3:$I$21,2,FALSE))</f>
        <v/>
      </c>
      <c r="R26" s="101" t="s">
        <v>76</v>
      </c>
      <c r="S26" s="100" t="s">
        <v>125</v>
      </c>
      <c r="T26" s="100" t="s">
        <v>57</v>
      </c>
      <c r="V26" s="151"/>
      <c r="W26" s="148"/>
    </row>
    <row r="27" spans="1:23" ht="13" customHeight="1" x14ac:dyDescent="0.3">
      <c r="B27" s="101" t="s">
        <v>79</v>
      </c>
      <c r="C27" s="102">
        <f>SUMPRODUCT('HFC Blends'!K9:R9,'HFCs in Blends EV'!F$6:M$6)</f>
        <v>3921.6000000000004</v>
      </c>
      <c r="E27" s="101" t="s">
        <v>79</v>
      </c>
      <c r="F27" s="100" t="s">
        <v>131</v>
      </c>
      <c r="K27" s="35" t="s">
        <v>132</v>
      </c>
      <c r="L27" s="34" t="str">
        <f>IF('HFC Blend CAS Numbers'!M27="","",VLOOKUP('HFC Blend CAS Numbers'!M27,$H$3:$I$21,2,FALSE))</f>
        <v>75-37-6</v>
      </c>
      <c r="M27" s="34" t="str">
        <f>IF('HFC Blend CAS Numbers'!N27="","",VLOOKUP('HFC Blend CAS Numbers'!N27,$H$3:$I$21,2,FALSE))</f>
        <v/>
      </c>
      <c r="N27" s="34" t="str">
        <f>IF('HFC Blend CAS Numbers'!O27="","",VLOOKUP('HFC Blend CAS Numbers'!O27,$H$3:$I$21,2,FALSE))</f>
        <v/>
      </c>
      <c r="O27" s="34" t="str">
        <f>IF('HFC Blend CAS Numbers'!P27="","",VLOOKUP('HFC Blend CAS Numbers'!P27,$H$3:$I$21,2,FALSE))</f>
        <v/>
      </c>
      <c r="P27" s="36" t="str">
        <f>IF('HFC Blend CAS Numbers'!Q27="","",VLOOKUP('HFC Blend CAS Numbers'!Q27,$H$3:$I$21,2,FALSE))</f>
        <v/>
      </c>
      <c r="R27" s="101" t="s">
        <v>79</v>
      </c>
      <c r="S27" s="100" t="s">
        <v>57</v>
      </c>
      <c r="T27" s="100" t="s">
        <v>57</v>
      </c>
      <c r="V27" s="151"/>
      <c r="W27" s="148"/>
    </row>
    <row r="28" spans="1:23" ht="13" customHeight="1" x14ac:dyDescent="0.3">
      <c r="B28" s="101" t="s">
        <v>83</v>
      </c>
      <c r="C28" s="102">
        <f>SUMPRODUCT('HFC Blends'!K10:R10,'HFCs in Blends EV'!F$6:M$6)</f>
        <v>8.6800000000000015</v>
      </c>
      <c r="E28" s="101" t="s">
        <v>83</v>
      </c>
      <c r="F28" s="100" t="s">
        <v>704</v>
      </c>
      <c r="K28" s="35" t="s">
        <v>133</v>
      </c>
      <c r="L28" s="34" t="str">
        <f>IF('HFC Blend CAS Numbers'!M28="","",VLOOKUP('HFC Blend CAS Numbers'!M28,$H$3:$I$21,2,FALSE))</f>
        <v>811-97-2</v>
      </c>
      <c r="M28" s="34" t="str">
        <f>IF('HFC Blend CAS Numbers'!N28="","",VLOOKUP('HFC Blend CAS Numbers'!N28,$H$3:$I$21,2,FALSE))</f>
        <v/>
      </c>
      <c r="N28" s="34" t="str">
        <f>IF('HFC Blend CAS Numbers'!O28="","",VLOOKUP('HFC Blend CAS Numbers'!O28,$H$3:$I$21,2,FALSE))</f>
        <v/>
      </c>
      <c r="O28" s="34" t="str">
        <f>IF('HFC Blend CAS Numbers'!P28="","",VLOOKUP('HFC Blend CAS Numbers'!P28,$H$3:$I$21,2,FALSE))</f>
        <v/>
      </c>
      <c r="P28" s="36" t="str">
        <f>IF('HFC Blend CAS Numbers'!Q28="","",VLOOKUP('HFC Blend CAS Numbers'!Q28,$H$3:$I$21,2,FALSE))</f>
        <v/>
      </c>
      <c r="R28" s="101" t="s">
        <v>83</v>
      </c>
      <c r="S28" s="100" t="s">
        <v>125</v>
      </c>
      <c r="T28" s="100" t="s">
        <v>57</v>
      </c>
      <c r="V28" s="152"/>
      <c r="W28" s="149"/>
    </row>
    <row r="29" spans="1:23" ht="13" customHeight="1" x14ac:dyDescent="0.3">
      <c r="B29" s="101" t="s">
        <v>87</v>
      </c>
      <c r="C29" s="102">
        <f>SUMPRODUCT('HFC Blends'!K11:R11,'HFCs in Blends EV'!F$6:M$6)</f>
        <v>2107</v>
      </c>
      <c r="E29" s="101" t="s">
        <v>87</v>
      </c>
      <c r="F29" s="100" t="s">
        <v>134</v>
      </c>
      <c r="K29" s="35" t="s">
        <v>135</v>
      </c>
      <c r="L29" s="34" t="str">
        <f>IF('HFC Blend CAS Numbers'!M29="","",VLOOKUP('HFC Blend CAS Numbers'!M29,$H$3:$I$21,2,FALSE))</f>
        <v>354-33-6</v>
      </c>
      <c r="M29" s="34" t="str">
        <f>IF('HFC Blend CAS Numbers'!N29="","",VLOOKUP('HFC Blend CAS Numbers'!N29,$H$3:$I$21,2,FALSE))</f>
        <v>811-97-2</v>
      </c>
      <c r="N29" s="34" t="str">
        <f>IF('HFC Blend CAS Numbers'!O29="","",VLOOKUP('HFC Blend CAS Numbers'!O29,$H$3:$I$21,2,FALSE))</f>
        <v/>
      </c>
      <c r="O29" s="34" t="str">
        <f>IF('HFC Blend CAS Numbers'!P29="","",VLOOKUP('HFC Blend CAS Numbers'!P29,$H$3:$I$21,2,FALSE))</f>
        <v/>
      </c>
      <c r="P29" s="36" t="str">
        <f>IF('HFC Blend CAS Numbers'!Q29="","",VLOOKUP('HFC Blend CAS Numbers'!Q29,$H$3:$I$21,2,FALSE))</f>
        <v/>
      </c>
      <c r="R29" s="101" t="s">
        <v>87</v>
      </c>
      <c r="S29" s="100" t="s">
        <v>57</v>
      </c>
      <c r="T29" s="100" t="s">
        <v>57</v>
      </c>
      <c r="V29" s="150" t="s">
        <v>130</v>
      </c>
      <c r="W29" s="147" t="s">
        <v>707</v>
      </c>
    </row>
    <row r="30" spans="1:23" ht="13" customHeight="1" x14ac:dyDescent="0.3">
      <c r="B30" s="101" t="s">
        <v>91</v>
      </c>
      <c r="C30" s="102">
        <f>SUMPRODUCT('HFC Blends'!K12:R12,'HFCs in Blends EV'!F$6:M$6)</f>
        <v>2803.5</v>
      </c>
      <c r="E30" s="101" t="s">
        <v>91</v>
      </c>
      <c r="F30" s="100" t="s">
        <v>136</v>
      </c>
      <c r="K30" s="35" t="s">
        <v>137</v>
      </c>
      <c r="L30" s="34" t="str">
        <f>IF('HFC Blend CAS Numbers'!M30="","",VLOOKUP('HFC Blend CAS Numbers'!M30,$H$3:$I$21,2,FALSE))</f>
        <v>354-33-6</v>
      </c>
      <c r="M30" s="34" t="str">
        <f>IF('HFC Blend CAS Numbers'!N30="","",VLOOKUP('HFC Blend CAS Numbers'!N30,$H$3:$I$21,2,FALSE))</f>
        <v>811-97-2</v>
      </c>
      <c r="N30" s="34" t="str">
        <f>IF('HFC Blend CAS Numbers'!O30="","",VLOOKUP('HFC Blend CAS Numbers'!O30,$H$3:$I$21,2,FALSE))</f>
        <v/>
      </c>
      <c r="O30" s="34" t="str">
        <f>IF('HFC Blend CAS Numbers'!P30="","",VLOOKUP('HFC Blend CAS Numbers'!P30,$H$3:$I$21,2,FALSE))</f>
        <v/>
      </c>
      <c r="P30" s="36" t="str">
        <f>IF('HFC Blend CAS Numbers'!Q30="","",VLOOKUP('HFC Blend CAS Numbers'!Q30,$H$3:$I$21,2,FALSE))</f>
        <v/>
      </c>
      <c r="R30" s="101" t="s">
        <v>91</v>
      </c>
      <c r="S30" s="100" t="s">
        <v>57</v>
      </c>
      <c r="T30" s="100" t="s">
        <v>57</v>
      </c>
      <c r="V30" s="151"/>
      <c r="W30" s="148"/>
    </row>
    <row r="31" spans="1:23" ht="13" customHeight="1" x14ac:dyDescent="0.3">
      <c r="B31" s="101" t="s">
        <v>94</v>
      </c>
      <c r="C31" s="102">
        <f>SUMPRODUCT('HFC Blends'!K13:R13,'HFCs in Blends EV'!F$6:M$6)</f>
        <v>1773.85</v>
      </c>
      <c r="E31" s="101" t="s">
        <v>94</v>
      </c>
      <c r="F31" s="100" t="s">
        <v>139</v>
      </c>
      <c r="K31" s="35" t="s">
        <v>140</v>
      </c>
      <c r="L31" s="34" t="str">
        <f>IF('HFC Blend CAS Numbers'!M31="","",VLOOKUP('HFC Blend CAS Numbers'!M31,$H$3:$I$21,2,FALSE))</f>
        <v>354-33-6</v>
      </c>
      <c r="M31" s="34" t="str">
        <f>IF('HFC Blend CAS Numbers'!N31="","",VLOOKUP('HFC Blend CAS Numbers'!N31,$H$3:$I$21,2,FALSE))</f>
        <v>811-97-2</v>
      </c>
      <c r="N31" s="34" t="str">
        <f>IF('HFC Blend CAS Numbers'!O31="","",VLOOKUP('HFC Blend CAS Numbers'!O31,$H$3:$I$21,2,FALSE))</f>
        <v/>
      </c>
      <c r="O31" s="34" t="str">
        <f>IF('HFC Blend CAS Numbers'!P31="","",VLOOKUP('HFC Blend CAS Numbers'!P31,$H$3:$I$21,2,FALSE))</f>
        <v/>
      </c>
      <c r="P31" s="36" t="str">
        <f>IF('HFC Blend CAS Numbers'!Q31="","",VLOOKUP('HFC Blend CAS Numbers'!Q31,$H$3:$I$21,2,FALSE))</f>
        <v/>
      </c>
      <c r="R31" s="101" t="s">
        <v>94</v>
      </c>
      <c r="S31" s="100" t="s">
        <v>57</v>
      </c>
      <c r="T31" s="100" t="s">
        <v>57</v>
      </c>
      <c r="V31" s="151"/>
      <c r="W31" s="148"/>
    </row>
    <row r="32" spans="1:23" ht="13" customHeight="1" x14ac:dyDescent="0.3">
      <c r="B32" s="101" t="s">
        <v>97</v>
      </c>
      <c r="C32" s="102">
        <f>SUMPRODUCT('HFC Blends'!K14:R14,'HFCs in Blends EV'!F$6:M$6)</f>
        <v>1627.25</v>
      </c>
      <c r="E32" s="101" t="s">
        <v>97</v>
      </c>
      <c r="F32" s="100" t="s">
        <v>139</v>
      </c>
      <c r="K32" s="35" t="s">
        <v>141</v>
      </c>
      <c r="L32" s="34" t="str">
        <f>IF('HFC Blend CAS Numbers'!M32="","",VLOOKUP('HFC Blend CAS Numbers'!M32,$H$3:$I$21,2,FALSE))</f>
        <v>75-37-6</v>
      </c>
      <c r="M32" s="34" t="str">
        <f>IF('HFC Blend CAS Numbers'!N32="","",VLOOKUP('HFC Blend CAS Numbers'!N32,$H$3:$I$21,2,FALSE))</f>
        <v/>
      </c>
      <c r="N32" s="34" t="str">
        <f>IF('HFC Blend CAS Numbers'!O32="","",VLOOKUP('HFC Blend CAS Numbers'!O32,$H$3:$I$21,2,FALSE))</f>
        <v/>
      </c>
      <c r="O32" s="34" t="str">
        <f>IF('HFC Blend CAS Numbers'!P32="","",VLOOKUP('HFC Blend CAS Numbers'!P32,$H$3:$I$21,2,FALSE))</f>
        <v/>
      </c>
      <c r="P32" s="36" t="str">
        <f>IF('HFC Blend CAS Numbers'!Q32="","",VLOOKUP('HFC Blend CAS Numbers'!Q32,$H$3:$I$21,2,FALSE))</f>
        <v/>
      </c>
      <c r="R32" s="101" t="s">
        <v>97</v>
      </c>
      <c r="S32" s="100" t="s">
        <v>57</v>
      </c>
      <c r="T32" s="100" t="s">
        <v>57</v>
      </c>
      <c r="V32" s="150" t="s">
        <v>708</v>
      </c>
      <c r="W32" s="147" t="s">
        <v>709</v>
      </c>
    </row>
    <row r="33" spans="2:23" ht="13" customHeight="1" x14ac:dyDescent="0.3">
      <c r="B33" s="101" t="s">
        <v>102</v>
      </c>
      <c r="C33" s="102">
        <f>SUMPRODUCT('HFC Blends'!K15:R15,'HFCs in Blends EV'!F$6:M$6)</f>
        <v>1551.75</v>
      </c>
      <c r="E33" s="101" t="s">
        <v>102</v>
      </c>
      <c r="F33" s="100" t="s">
        <v>139</v>
      </c>
      <c r="K33" s="35" t="s">
        <v>142</v>
      </c>
      <c r="L33" s="34" t="str">
        <f>IF('HFC Blend CAS Numbers'!M33="","",VLOOKUP('HFC Blend CAS Numbers'!M33,$H$3:$I$21,2,FALSE))</f>
        <v>354-33-6</v>
      </c>
      <c r="M33" s="34" t="str">
        <f>IF('HFC Blend CAS Numbers'!N33="","",VLOOKUP('HFC Blend CAS Numbers'!N33,$H$3:$I$21,2,FALSE))</f>
        <v>811-97-2</v>
      </c>
      <c r="N33" s="34" t="str">
        <f>IF('HFC Blend CAS Numbers'!O33="","",VLOOKUP('HFC Blend CAS Numbers'!O33,$H$3:$I$21,2,FALSE))</f>
        <v/>
      </c>
      <c r="O33" s="34" t="str">
        <f>IF('HFC Blend CAS Numbers'!P33="","",VLOOKUP('HFC Blend CAS Numbers'!P33,$H$3:$I$21,2,FALSE))</f>
        <v/>
      </c>
      <c r="P33" s="36" t="str">
        <f>IF('HFC Blend CAS Numbers'!Q33="","",VLOOKUP('HFC Blend CAS Numbers'!Q33,$H$3:$I$21,2,FALSE))</f>
        <v/>
      </c>
      <c r="R33" s="101" t="s">
        <v>102</v>
      </c>
      <c r="S33" s="100" t="s">
        <v>57</v>
      </c>
      <c r="T33" s="100" t="s">
        <v>57</v>
      </c>
      <c r="V33" s="151"/>
      <c r="W33" s="148"/>
    </row>
    <row r="34" spans="2:23" ht="13" customHeight="1" x14ac:dyDescent="0.3">
      <c r="B34" s="101" t="s">
        <v>105</v>
      </c>
      <c r="C34" s="102">
        <f>SUMPRODUCT('HFC Blends'!K16:R16,'HFCs in Blends EV'!F$6:M$6)</f>
        <v>1824.5</v>
      </c>
      <c r="E34" s="101" t="s">
        <v>105</v>
      </c>
      <c r="F34" s="100" t="s">
        <v>139</v>
      </c>
      <c r="K34" s="35" t="s">
        <v>143</v>
      </c>
      <c r="L34" s="34" t="str">
        <f>IF('HFC Blend CAS Numbers'!M34="","",VLOOKUP('HFC Blend CAS Numbers'!M34,$H$3:$I$21,2,FALSE))</f>
        <v>354-33-6</v>
      </c>
      <c r="M34" s="34" t="str">
        <f>IF('HFC Blend CAS Numbers'!N34="","",VLOOKUP('HFC Blend CAS Numbers'!N34,$H$3:$I$21,2,FALSE))</f>
        <v>811-97-2</v>
      </c>
      <c r="N34" s="34" t="str">
        <f>IF('HFC Blend CAS Numbers'!O34="","",VLOOKUP('HFC Blend CAS Numbers'!O34,$H$3:$I$21,2,FALSE))</f>
        <v/>
      </c>
      <c r="O34" s="34" t="str">
        <f>IF('HFC Blend CAS Numbers'!P34="","",VLOOKUP('HFC Blend CAS Numbers'!P34,$H$3:$I$21,2,FALSE))</f>
        <v/>
      </c>
      <c r="P34" s="36" t="str">
        <f>IF('HFC Blend CAS Numbers'!Q34="","",VLOOKUP('HFC Blend CAS Numbers'!Q34,$H$3:$I$21,2,FALSE))</f>
        <v/>
      </c>
      <c r="R34" s="101" t="s">
        <v>105</v>
      </c>
      <c r="S34" s="100" t="s">
        <v>57</v>
      </c>
      <c r="T34" s="100" t="s">
        <v>57</v>
      </c>
      <c r="V34" s="152"/>
      <c r="W34" s="149"/>
    </row>
    <row r="35" spans="2:23" ht="13" customHeight="1" x14ac:dyDescent="0.3">
      <c r="B35" s="101" t="s">
        <v>110</v>
      </c>
      <c r="C35" s="102">
        <f>SUMPRODUCT('HFC Blends'!K17:R17,'HFCs in Blends EV'!F$6:M$6)</f>
        <v>1462.875</v>
      </c>
      <c r="E35" s="101" t="s">
        <v>110</v>
      </c>
      <c r="F35" s="100" t="s">
        <v>139</v>
      </c>
      <c r="K35" s="35" t="s">
        <v>145</v>
      </c>
      <c r="L35" s="34" t="str">
        <f>IF('HFC Blend CAS Numbers'!M35="","",VLOOKUP('HFC Blend CAS Numbers'!M35,$H$3:$I$21,2,FALSE))</f>
        <v>811-97-2</v>
      </c>
      <c r="M35" s="34" t="str">
        <f>IF('HFC Blend CAS Numbers'!N35="","",VLOOKUP('HFC Blend CAS Numbers'!N35,$H$3:$I$21,2,FALSE))</f>
        <v/>
      </c>
      <c r="N35" s="34" t="str">
        <f>IF('HFC Blend CAS Numbers'!O35="","",VLOOKUP('HFC Blend CAS Numbers'!O35,$H$3:$I$21,2,FALSE))</f>
        <v/>
      </c>
      <c r="O35" s="34" t="str">
        <f>IF('HFC Blend CAS Numbers'!P35="","",VLOOKUP('HFC Blend CAS Numbers'!P35,$H$3:$I$21,2,FALSE))</f>
        <v/>
      </c>
      <c r="P35" s="36" t="str">
        <f>IF('HFC Blend CAS Numbers'!Q35="","",VLOOKUP('HFC Blend CAS Numbers'!Q35,$H$3:$I$21,2,FALSE))</f>
        <v/>
      </c>
      <c r="R35" s="101" t="s">
        <v>110</v>
      </c>
      <c r="S35" s="100" t="s">
        <v>57</v>
      </c>
      <c r="T35" s="100" t="s">
        <v>57</v>
      </c>
      <c r="V35" s="150" t="s">
        <v>131</v>
      </c>
      <c r="W35" s="147" t="s">
        <v>138</v>
      </c>
    </row>
    <row r="36" spans="2:23" ht="13" customHeight="1" x14ac:dyDescent="0.3">
      <c r="B36" s="101" t="s">
        <v>113</v>
      </c>
      <c r="C36" s="102">
        <f>SUMPRODUCT('HFC Blends'!K18:R18,'HFCs in Blends EV'!F$6:M$6)</f>
        <v>1495.125</v>
      </c>
      <c r="E36" s="101" t="s">
        <v>113</v>
      </c>
      <c r="F36" s="100" t="s">
        <v>139</v>
      </c>
      <c r="K36" s="35" t="s">
        <v>146</v>
      </c>
      <c r="L36" s="34" t="str">
        <f>IF('HFC Blend CAS Numbers'!M36="","",VLOOKUP('HFC Blend CAS Numbers'!M36,$H$3:$I$21,2,FALSE))</f>
        <v>354-33-6</v>
      </c>
      <c r="M36" s="34" t="str">
        <f>IF('HFC Blend CAS Numbers'!N36="","",VLOOKUP('HFC Blend CAS Numbers'!N36,$H$3:$I$21,2,FALSE))</f>
        <v>811-97-2</v>
      </c>
      <c r="N36" s="34" t="str">
        <f>IF('HFC Blend CAS Numbers'!O36="","",VLOOKUP('HFC Blend CAS Numbers'!O36,$H$3:$I$21,2,FALSE))</f>
        <v/>
      </c>
      <c r="O36" s="34" t="str">
        <f>IF('HFC Blend CAS Numbers'!P36="","",VLOOKUP('HFC Blend CAS Numbers'!P36,$H$3:$I$21,2,FALSE))</f>
        <v/>
      </c>
      <c r="P36" s="36" t="str">
        <f>IF('HFC Blend CAS Numbers'!Q36="","",VLOOKUP('HFC Blend CAS Numbers'!Q36,$H$3:$I$21,2,FALSE))</f>
        <v/>
      </c>
      <c r="R36" s="101" t="s">
        <v>113</v>
      </c>
      <c r="S36" s="100" t="s">
        <v>57</v>
      </c>
      <c r="T36" s="100" t="s">
        <v>57</v>
      </c>
      <c r="V36" s="151"/>
      <c r="W36" s="148"/>
    </row>
    <row r="37" spans="2:23" ht="13" customHeight="1" x14ac:dyDescent="0.3">
      <c r="B37" s="101" t="s">
        <v>117</v>
      </c>
      <c r="C37" s="102">
        <f>SUMPRODUCT('HFC Blends'!K19:R19,'HFCs in Blends EV'!F$6:M$6)</f>
        <v>1458.7249999999999</v>
      </c>
      <c r="E37" s="101" t="s">
        <v>117</v>
      </c>
      <c r="F37" s="100" t="s">
        <v>139</v>
      </c>
      <c r="K37" s="35" t="s">
        <v>147</v>
      </c>
      <c r="L37" s="34" t="str">
        <f>IF('HFC Blend CAS Numbers'!M37="","",VLOOKUP('HFC Blend CAS Numbers'!M37,$H$3:$I$21,2,FALSE))</f>
        <v>354-33-6</v>
      </c>
      <c r="M37" s="34" t="str">
        <f>IF('HFC Blend CAS Numbers'!N37="","",VLOOKUP('HFC Blend CAS Numbers'!N37,$H$3:$I$21,2,FALSE))</f>
        <v>811-97-2</v>
      </c>
      <c r="N37" s="34" t="str">
        <f>IF('HFC Blend CAS Numbers'!O37="","",VLOOKUP('HFC Blend CAS Numbers'!O37,$H$3:$I$21,2,FALSE))</f>
        <v/>
      </c>
      <c r="O37" s="34" t="str">
        <f>IF('HFC Blend CAS Numbers'!P37="","",VLOOKUP('HFC Blend CAS Numbers'!P37,$H$3:$I$21,2,FALSE))</f>
        <v/>
      </c>
      <c r="P37" s="36" t="str">
        <f>IF('HFC Blend CAS Numbers'!Q37="","",VLOOKUP('HFC Blend CAS Numbers'!Q37,$H$3:$I$21,2,FALSE))</f>
        <v/>
      </c>
      <c r="R37" s="101" t="s">
        <v>117</v>
      </c>
      <c r="S37" s="100" t="s">
        <v>57</v>
      </c>
      <c r="T37" s="100" t="s">
        <v>57</v>
      </c>
      <c r="V37" s="152"/>
      <c r="W37" s="149"/>
    </row>
    <row r="38" spans="2:23" ht="13" customHeight="1" x14ac:dyDescent="0.3">
      <c r="B38" s="101" t="s">
        <v>120</v>
      </c>
      <c r="C38" s="102">
        <f>SUMPRODUCT('HFC Blends'!K20:R20,'HFCs in Blends EV'!F$6:M$6)</f>
        <v>2301.2000000000003</v>
      </c>
      <c r="E38" s="101" t="s">
        <v>120</v>
      </c>
      <c r="F38" s="100" t="s">
        <v>704</v>
      </c>
      <c r="K38" s="35" t="s">
        <v>148</v>
      </c>
      <c r="L38" s="34" t="str">
        <f>IF('HFC Blend CAS Numbers'!M38="","",VLOOKUP('HFC Blend CAS Numbers'!M38,$H$3:$I$21,2,FALSE))</f>
        <v>354-33-6</v>
      </c>
      <c r="M38" s="34" t="str">
        <f>IF('HFC Blend CAS Numbers'!N38="","",VLOOKUP('HFC Blend CAS Numbers'!N38,$H$3:$I$21,2,FALSE))</f>
        <v>811-97-2</v>
      </c>
      <c r="N38" s="34" t="str">
        <f>IF('HFC Blend CAS Numbers'!O38="","",VLOOKUP('HFC Blend CAS Numbers'!O38,$H$3:$I$21,2,FALSE))</f>
        <v/>
      </c>
      <c r="O38" s="34" t="str">
        <f>IF('HFC Blend CAS Numbers'!P38="","",VLOOKUP('HFC Blend CAS Numbers'!P38,$H$3:$I$21,2,FALSE))</f>
        <v/>
      </c>
      <c r="P38" s="36" t="str">
        <f>IF('HFC Blend CAS Numbers'!Q38="","",VLOOKUP('HFC Blend CAS Numbers'!Q38,$H$3:$I$21,2,FALSE))</f>
        <v/>
      </c>
      <c r="R38" s="101" t="s">
        <v>120</v>
      </c>
      <c r="S38" s="100" t="s">
        <v>125</v>
      </c>
      <c r="T38" s="100" t="s">
        <v>57</v>
      </c>
      <c r="V38" s="150" t="s">
        <v>136</v>
      </c>
      <c r="W38" s="147" t="s">
        <v>144</v>
      </c>
    </row>
    <row r="39" spans="2:23" ht="13" customHeight="1" x14ac:dyDescent="0.3">
      <c r="B39" s="101" t="s">
        <v>123</v>
      </c>
      <c r="C39" s="102">
        <f>SUMPRODUCT('HFC Blends'!K21:R21,'HFCs in Blends EV'!F$6:M$6)</f>
        <v>2087.5</v>
      </c>
      <c r="E39" s="101" t="s">
        <v>123</v>
      </c>
      <c r="F39" s="100" t="s">
        <v>134</v>
      </c>
      <c r="K39" s="35" t="s">
        <v>149</v>
      </c>
      <c r="L39" s="34" t="str">
        <f>IF('HFC Blend CAS Numbers'!M39="","",VLOOKUP('HFC Blend CAS Numbers'!M39,$H$3:$I$21,2,FALSE))</f>
        <v>354-33-6</v>
      </c>
      <c r="M39" s="34" t="str">
        <f>IF('HFC Blend CAS Numbers'!N39="","",VLOOKUP('HFC Blend CAS Numbers'!N39,$H$3:$I$21,2,FALSE))</f>
        <v>811-97-2</v>
      </c>
      <c r="N39" s="34" t="str">
        <f>IF('HFC Blend CAS Numbers'!O39="","",VLOOKUP('HFC Blend CAS Numbers'!O39,$H$3:$I$21,2,FALSE))</f>
        <v/>
      </c>
      <c r="O39" s="34" t="str">
        <f>IF('HFC Blend CAS Numbers'!P39="","",VLOOKUP('HFC Blend CAS Numbers'!P39,$H$3:$I$21,2,FALSE))</f>
        <v/>
      </c>
      <c r="P39" s="36" t="str">
        <f>IF('HFC Blend CAS Numbers'!Q39="","",VLOOKUP('HFC Blend CAS Numbers'!Q39,$H$3:$I$21,2,FALSE))</f>
        <v/>
      </c>
      <c r="R39" s="101" t="s">
        <v>123</v>
      </c>
      <c r="S39" s="100" t="s">
        <v>57</v>
      </c>
      <c r="T39" s="100" t="s">
        <v>57</v>
      </c>
      <c r="V39" s="151"/>
      <c r="W39" s="148"/>
    </row>
    <row r="40" spans="2:23" ht="13" customHeight="1" x14ac:dyDescent="0.3">
      <c r="B40" s="101" t="s">
        <v>124</v>
      </c>
      <c r="C40" s="102">
        <f>SUMPRODUCT('HFC Blends'!K22:R22,'HFCs in Blends EV'!F$6:M$6)</f>
        <v>2228.75</v>
      </c>
      <c r="E40" s="101" t="s">
        <v>124</v>
      </c>
      <c r="F40" s="100" t="s">
        <v>136</v>
      </c>
      <c r="K40" s="35" t="s">
        <v>151</v>
      </c>
      <c r="L40" s="34" t="str">
        <f>IF('HFC Blend CAS Numbers'!M40="","",VLOOKUP('HFC Blend CAS Numbers'!M40,$H$3:$I$21,2,FALSE))</f>
        <v>354-33-6</v>
      </c>
      <c r="M40" s="34" t="str">
        <f>IF('HFC Blend CAS Numbers'!N40="","",VLOOKUP('HFC Blend CAS Numbers'!N40,$H$3:$I$21,2,FALSE))</f>
        <v>811-97-2</v>
      </c>
      <c r="N40" s="34" t="str">
        <f>IF('HFC Blend CAS Numbers'!O40="","",VLOOKUP('HFC Blend CAS Numbers'!O40,$H$3:$I$21,2,FALSE))</f>
        <v/>
      </c>
      <c r="O40" s="34" t="str">
        <f>IF('HFC Blend CAS Numbers'!P40="","",VLOOKUP('HFC Blend CAS Numbers'!P40,$H$3:$I$21,2,FALSE))</f>
        <v/>
      </c>
      <c r="P40" s="36" t="str">
        <f>IF('HFC Blend CAS Numbers'!Q40="","",VLOOKUP('HFC Blend CAS Numbers'!Q40,$H$3:$I$21,2,FALSE))</f>
        <v/>
      </c>
      <c r="R40" s="101" t="s">
        <v>124</v>
      </c>
      <c r="S40" s="100" t="s">
        <v>57</v>
      </c>
      <c r="T40" s="100" t="s">
        <v>57</v>
      </c>
      <c r="V40" s="151"/>
      <c r="W40" s="148"/>
    </row>
    <row r="41" spans="2:23" ht="13" customHeight="1" x14ac:dyDescent="0.3">
      <c r="B41" s="101" t="s">
        <v>126</v>
      </c>
      <c r="C41" s="102">
        <f>SUMPRODUCT('HFC Blends'!K23:R23,'HFCs in Blends EV'!F$6:M$6)</f>
        <v>13.64</v>
      </c>
      <c r="E41" s="101" t="s">
        <v>126</v>
      </c>
      <c r="F41" s="100" t="s">
        <v>704</v>
      </c>
      <c r="K41" s="35" t="s">
        <v>152</v>
      </c>
      <c r="L41" s="34" t="str">
        <f>IF('HFC Blend CAS Numbers'!M41="","",VLOOKUP('HFC Blend CAS Numbers'!M41,$H$3:$I$21,2,FALSE))</f>
        <v>354-33-6</v>
      </c>
      <c r="M41" s="34" t="str">
        <f>IF('HFC Blend CAS Numbers'!N41="","",VLOOKUP('HFC Blend CAS Numbers'!N41,$H$3:$I$21,2,FALSE))</f>
        <v>811-97-2</v>
      </c>
      <c r="N41" s="34" t="str">
        <f>IF('HFC Blend CAS Numbers'!O41="","",VLOOKUP('HFC Blend CAS Numbers'!O41,$H$3:$I$21,2,FALSE))</f>
        <v/>
      </c>
      <c r="O41" s="34" t="str">
        <f>IF('HFC Blend CAS Numbers'!P41="","",VLOOKUP('HFC Blend CAS Numbers'!P41,$H$3:$I$21,2,FALSE))</f>
        <v/>
      </c>
      <c r="P41" s="36" t="str">
        <f>IF('HFC Blend CAS Numbers'!Q41="","",VLOOKUP('HFC Blend CAS Numbers'!Q41,$H$3:$I$21,2,FALSE))</f>
        <v/>
      </c>
      <c r="R41" s="101" t="s">
        <v>126</v>
      </c>
      <c r="S41" s="100" t="s">
        <v>125</v>
      </c>
      <c r="T41" s="100" t="s">
        <v>57</v>
      </c>
      <c r="V41" s="151"/>
      <c r="W41" s="148"/>
    </row>
    <row r="42" spans="2:23" ht="13" customHeight="1" x14ac:dyDescent="0.3">
      <c r="B42" s="101" t="s">
        <v>127</v>
      </c>
      <c r="C42" s="102">
        <f>SUMPRODUCT('HFC Blends'!K24:R24,'HFCs in Blends EV'!F$6:M$6)</f>
        <v>3.7199999999999998</v>
      </c>
      <c r="E42" s="101" t="s">
        <v>127</v>
      </c>
      <c r="F42" s="100" t="s">
        <v>704</v>
      </c>
      <c r="K42" s="35" t="s">
        <v>153</v>
      </c>
      <c r="L42" s="34" t="str">
        <f>IF('HFC Blend CAS Numbers'!M42="","",VLOOKUP('HFC Blend CAS Numbers'!M42,$H$3:$I$21,2,FALSE))</f>
        <v>354-33-6</v>
      </c>
      <c r="M42" s="34" t="str">
        <f>IF('HFC Blend CAS Numbers'!N42="","",VLOOKUP('HFC Blend CAS Numbers'!N42,$H$3:$I$21,2,FALSE))</f>
        <v>811-97-2</v>
      </c>
      <c r="N42" s="34" t="str">
        <f>IF('HFC Blend CAS Numbers'!O42="","",VLOOKUP('HFC Blend CAS Numbers'!O42,$H$3:$I$21,2,FALSE))</f>
        <v/>
      </c>
      <c r="O42" s="34" t="str">
        <f>IF('HFC Blend CAS Numbers'!P42="","",VLOOKUP('HFC Blend CAS Numbers'!P42,$H$3:$I$21,2,FALSE))</f>
        <v/>
      </c>
      <c r="P42" s="36" t="str">
        <f>IF('HFC Blend CAS Numbers'!Q42="","",VLOOKUP('HFC Blend CAS Numbers'!Q42,$H$3:$I$21,2,FALSE))</f>
        <v/>
      </c>
      <c r="R42" s="101" t="s">
        <v>127</v>
      </c>
      <c r="S42" s="100" t="s">
        <v>125</v>
      </c>
      <c r="T42" s="100" t="s">
        <v>57</v>
      </c>
      <c r="V42" s="152"/>
      <c r="W42" s="149"/>
    </row>
    <row r="43" spans="2:23" ht="13" customHeight="1" x14ac:dyDescent="0.3">
      <c r="B43" s="101" t="s">
        <v>128</v>
      </c>
      <c r="C43" s="102">
        <f>SUMPRODUCT('HFC Blends'!K25:R25,'HFCs in Blends EV'!F$6:M$6)</f>
        <v>1258.4000000000001</v>
      </c>
      <c r="E43" s="101" t="s">
        <v>128</v>
      </c>
      <c r="F43" s="100" t="s">
        <v>708</v>
      </c>
      <c r="K43" s="35" t="s">
        <v>154</v>
      </c>
      <c r="L43" s="34" t="str">
        <f>IF('HFC Blend CAS Numbers'!M43="","",VLOOKUP('HFC Blend CAS Numbers'!M43,$H$3:$I$21,2,FALSE))</f>
        <v>811-97-2</v>
      </c>
      <c r="M43" s="34" t="str">
        <f>IF('HFC Blend CAS Numbers'!N43="","",VLOOKUP('HFC Blend CAS Numbers'!N43,$H$3:$I$21,2,FALSE))</f>
        <v>431-89-0</v>
      </c>
      <c r="N43" s="34" t="str">
        <f>IF('HFC Blend CAS Numbers'!O43="","",VLOOKUP('HFC Blend CAS Numbers'!O43,$H$3:$I$21,2,FALSE))</f>
        <v/>
      </c>
      <c r="O43" s="34" t="str">
        <f>IF('HFC Blend CAS Numbers'!P43="","",VLOOKUP('HFC Blend CAS Numbers'!P43,$H$3:$I$21,2,FALSE))</f>
        <v/>
      </c>
      <c r="P43" s="36" t="str">
        <f>IF('HFC Blend CAS Numbers'!Q43="","",VLOOKUP('HFC Blend CAS Numbers'!Q43,$H$3:$I$21,2,FALSE))</f>
        <v/>
      </c>
      <c r="R43" s="101" t="s">
        <v>128</v>
      </c>
      <c r="S43" s="100" t="s">
        <v>57</v>
      </c>
      <c r="T43" s="100" t="s">
        <v>57</v>
      </c>
      <c r="V43" s="150" t="s">
        <v>134</v>
      </c>
      <c r="W43" s="147" t="s">
        <v>150</v>
      </c>
    </row>
    <row r="44" spans="2:23" ht="13" customHeight="1" x14ac:dyDescent="0.3">
      <c r="B44" s="101" t="s">
        <v>129</v>
      </c>
      <c r="C44" s="102">
        <f>SUMPRODUCT('HFC Blends'!K26:R26,'HFCs in Blends EV'!F$6:M$6)</f>
        <v>22.32</v>
      </c>
      <c r="E44" s="101" t="s">
        <v>129</v>
      </c>
      <c r="F44" s="100" t="s">
        <v>704</v>
      </c>
      <c r="K44" s="35" t="s">
        <v>156</v>
      </c>
      <c r="L44" s="34" t="str">
        <f>IF('HFC Blend CAS Numbers'!M44="","",VLOOKUP('HFC Blend CAS Numbers'!M44,$H$3:$I$21,2,FALSE))</f>
        <v>354-33-6</v>
      </c>
      <c r="M44" s="34" t="str">
        <f>IF('HFC Blend CAS Numbers'!N44="","",VLOOKUP('HFC Blend CAS Numbers'!N44,$H$3:$I$21,2,FALSE))</f>
        <v>811-97-2</v>
      </c>
      <c r="N44" s="34" t="str">
        <f>IF('HFC Blend CAS Numbers'!O44="","",VLOOKUP('HFC Blend CAS Numbers'!O44,$H$3:$I$21,2,FALSE))</f>
        <v/>
      </c>
      <c r="O44" s="34" t="str">
        <f>IF('HFC Blend CAS Numbers'!P44="","",VLOOKUP('HFC Blend CAS Numbers'!P44,$H$3:$I$21,2,FALSE))</f>
        <v/>
      </c>
      <c r="P44" s="36" t="str">
        <f>IF('HFC Blend CAS Numbers'!Q44="","",VLOOKUP('HFC Blend CAS Numbers'!Q44,$H$3:$I$21,2,FALSE))</f>
        <v/>
      </c>
      <c r="R44" s="101" t="s">
        <v>129</v>
      </c>
      <c r="S44" s="100" t="s">
        <v>125</v>
      </c>
      <c r="T44" s="100" t="s">
        <v>57</v>
      </c>
      <c r="V44" s="151"/>
      <c r="W44" s="148"/>
    </row>
    <row r="45" spans="2:23" ht="13" customHeight="1" x14ac:dyDescent="0.3">
      <c r="B45" s="101" t="s">
        <v>132</v>
      </c>
      <c r="C45" s="102">
        <f>SUMPRODUCT('HFC Blends'!K27:R27,'HFCs in Blends EV'!F$6:M$6)</f>
        <v>93</v>
      </c>
      <c r="E45" s="101" t="s">
        <v>132</v>
      </c>
      <c r="F45" s="100" t="s">
        <v>704</v>
      </c>
      <c r="K45" s="35" t="s">
        <v>157</v>
      </c>
      <c r="L45" s="34" t="str">
        <f>IF('HFC Blend CAS Numbers'!M45="","",VLOOKUP('HFC Blend CAS Numbers'!M45,$H$3:$I$21,2,FALSE))</f>
        <v>75-10-5</v>
      </c>
      <c r="M45" s="34" t="str">
        <f>IF('HFC Blend CAS Numbers'!N45="","",VLOOKUP('HFC Blend CAS Numbers'!N45,$H$3:$I$21,2,FALSE))</f>
        <v>811-97-2</v>
      </c>
      <c r="N45" s="34" t="str">
        <f>IF('HFC Blend CAS Numbers'!O45="","",VLOOKUP('HFC Blend CAS Numbers'!O45,$H$3:$I$21,2,FALSE))</f>
        <v>431-89-0</v>
      </c>
      <c r="O45" s="34" t="str">
        <f>IF('HFC Blend CAS Numbers'!P45="","",VLOOKUP('HFC Blend CAS Numbers'!P45,$H$3:$I$21,2,FALSE))</f>
        <v/>
      </c>
      <c r="P45" s="36" t="str">
        <f>IF('HFC Blend CAS Numbers'!Q45="","",VLOOKUP('HFC Blend CAS Numbers'!Q45,$H$3:$I$21,2,FALSE))</f>
        <v/>
      </c>
      <c r="R45" s="101" t="s">
        <v>132</v>
      </c>
      <c r="S45" s="100" t="s">
        <v>125</v>
      </c>
      <c r="T45" s="100" t="s">
        <v>57</v>
      </c>
      <c r="V45" s="151"/>
      <c r="W45" s="148"/>
    </row>
    <row r="46" spans="2:23" ht="13" customHeight="1" x14ac:dyDescent="0.3">
      <c r="B46" s="101" t="s">
        <v>133</v>
      </c>
      <c r="C46" s="102">
        <f>SUMPRODUCT('HFC Blends'!K28:R28,'HFCs in Blends EV'!F$6:M$6)</f>
        <v>843.69999999999993</v>
      </c>
      <c r="E46" s="101" t="s">
        <v>133</v>
      </c>
      <c r="F46" s="100" t="s">
        <v>704</v>
      </c>
      <c r="K46" s="35" t="s">
        <v>158</v>
      </c>
      <c r="L46" s="34" t="str">
        <f>IF('HFC Blend CAS Numbers'!M46="","",VLOOKUP('HFC Blend CAS Numbers'!M46,$H$3:$I$21,2,FALSE))</f>
        <v>354-33-6</v>
      </c>
      <c r="M46" s="34" t="str">
        <f>IF('HFC Blend CAS Numbers'!N46="","",VLOOKUP('HFC Blend CAS Numbers'!N46,$H$3:$I$21,2,FALSE))</f>
        <v>811-97-2</v>
      </c>
      <c r="N46" s="34" t="str">
        <f>IF('HFC Blend CAS Numbers'!O46="","",VLOOKUP('HFC Blend CAS Numbers'!O46,$H$3:$I$21,2,FALSE))</f>
        <v/>
      </c>
      <c r="O46" s="34" t="str">
        <f>IF('HFC Blend CAS Numbers'!P46="","",VLOOKUP('HFC Blend CAS Numbers'!P46,$H$3:$I$21,2,FALSE))</f>
        <v/>
      </c>
      <c r="P46" s="36" t="str">
        <f>IF('HFC Blend CAS Numbers'!Q46="","",VLOOKUP('HFC Blend CAS Numbers'!Q46,$H$3:$I$21,2,FALSE))</f>
        <v/>
      </c>
      <c r="R46" s="101" t="s">
        <v>133</v>
      </c>
      <c r="S46" s="100" t="s">
        <v>57</v>
      </c>
      <c r="T46" s="100" t="s">
        <v>125</v>
      </c>
      <c r="V46" s="152"/>
      <c r="W46" s="149"/>
    </row>
    <row r="47" spans="2:23" ht="13" customHeight="1" x14ac:dyDescent="0.3">
      <c r="B47" s="101" t="s">
        <v>135</v>
      </c>
      <c r="C47" s="102">
        <f>SUMPRODUCT('HFC Blends'!K29:R29,'HFCs in Blends EV'!F$6:M$6)</f>
        <v>2346</v>
      </c>
      <c r="E47" s="101" t="s">
        <v>135</v>
      </c>
      <c r="F47" s="100" t="s">
        <v>134</v>
      </c>
      <c r="K47" s="35" t="s">
        <v>159</v>
      </c>
      <c r="L47" s="34" t="str">
        <f>IF('HFC Blend CAS Numbers'!M47="","",VLOOKUP('HFC Blend CAS Numbers'!M47,$H$3:$I$21,2,FALSE))</f>
        <v>75-10-5</v>
      </c>
      <c r="M47" s="34" t="str">
        <f>IF('HFC Blend CAS Numbers'!N47="","",VLOOKUP('HFC Blend CAS Numbers'!N47,$H$3:$I$21,2,FALSE))</f>
        <v>354-33-6</v>
      </c>
      <c r="N47" s="34" t="str">
        <f>IF('HFC Blend CAS Numbers'!O47="","",VLOOKUP('HFC Blend CAS Numbers'!O47,$H$3:$I$21,2,FALSE))</f>
        <v>811-97-2</v>
      </c>
      <c r="O47" s="34" t="str">
        <f>IF('HFC Blend CAS Numbers'!P47="","",VLOOKUP('HFC Blend CAS Numbers'!P47,$H$3:$I$21,2,FALSE))</f>
        <v>420-46-2</v>
      </c>
      <c r="P47" s="36" t="str">
        <f>IF('HFC Blend CAS Numbers'!Q47="","",VLOOKUP('HFC Blend CAS Numbers'!Q47,$H$3:$I$21,2,FALSE))</f>
        <v/>
      </c>
      <c r="R47" s="101" t="s">
        <v>135</v>
      </c>
      <c r="S47" s="100" t="s">
        <v>57</v>
      </c>
      <c r="T47" s="100" t="s">
        <v>57</v>
      </c>
      <c r="V47" s="150" t="s">
        <v>139</v>
      </c>
      <c r="W47" s="157" t="s">
        <v>155</v>
      </c>
    </row>
    <row r="48" spans="2:23" x14ac:dyDescent="0.3">
      <c r="B48" s="101" t="s">
        <v>137</v>
      </c>
      <c r="C48" s="102">
        <f>SUMPRODUCT('HFC Blends'!K30:R30,'HFCs in Blends EV'!F$6:M$6)</f>
        <v>3026.69</v>
      </c>
      <c r="E48" s="101" t="s">
        <v>137</v>
      </c>
      <c r="F48" s="100" t="s">
        <v>136</v>
      </c>
      <c r="K48" s="35" t="s">
        <v>160</v>
      </c>
      <c r="L48" s="34" t="str">
        <f>IF('HFC Blend CAS Numbers'!M48="","",VLOOKUP('HFC Blend CAS Numbers'!M48,$H$3:$I$21,2,FALSE))</f>
        <v>75-10-5</v>
      </c>
      <c r="M48" s="34" t="str">
        <f>IF('HFC Blend CAS Numbers'!N48="","",VLOOKUP('HFC Blend CAS Numbers'!N48,$H$3:$I$21,2,FALSE))</f>
        <v>354-33-6</v>
      </c>
      <c r="N48" s="34" t="str">
        <f>IF('HFC Blend CAS Numbers'!O48="","",VLOOKUP('HFC Blend CAS Numbers'!O48,$H$3:$I$21,2,FALSE))</f>
        <v>811-97-2</v>
      </c>
      <c r="O48" s="34" t="str">
        <f>IF('HFC Blend CAS Numbers'!P48="","",VLOOKUP('HFC Blend CAS Numbers'!P48,$H$3:$I$21,2,FALSE))</f>
        <v>420-46-2</v>
      </c>
      <c r="P48" s="36" t="str">
        <f>IF('HFC Blend CAS Numbers'!Q48="","",VLOOKUP('HFC Blend CAS Numbers'!Q48,$H$3:$I$21,2,FALSE))</f>
        <v/>
      </c>
      <c r="R48" s="101" t="s">
        <v>137</v>
      </c>
      <c r="S48" s="100" t="s">
        <v>57</v>
      </c>
      <c r="T48" s="100" t="s">
        <v>57</v>
      </c>
      <c r="V48" s="151"/>
      <c r="W48" s="158"/>
    </row>
    <row r="49" spans="2:23" ht="13" customHeight="1" x14ac:dyDescent="0.3">
      <c r="B49" s="101" t="s">
        <v>140</v>
      </c>
      <c r="C49" s="102">
        <f>SUMPRODUCT('HFC Blends'!K31:R31,'HFCs in Blends EV'!F$6:M$6)</f>
        <v>1809.34</v>
      </c>
      <c r="E49" s="101" t="s">
        <v>140</v>
      </c>
      <c r="F49" s="100" t="s">
        <v>139</v>
      </c>
      <c r="K49" s="35" t="s">
        <v>163</v>
      </c>
      <c r="L49" s="34" t="str">
        <f>IF('HFC Blend CAS Numbers'!M49="","",VLOOKUP('HFC Blend CAS Numbers'!M49,$H$3:$I$21,2,FALSE))</f>
        <v>354-33-6</v>
      </c>
      <c r="M49" s="34" t="str">
        <f>IF('HFC Blend CAS Numbers'!N49="","",VLOOKUP('HFC Blend CAS Numbers'!N49,$H$3:$I$21,2,FALSE))</f>
        <v>420-46-2</v>
      </c>
      <c r="N49" s="34" t="str">
        <f>IF('HFC Blend CAS Numbers'!O49="","",VLOOKUP('HFC Blend CAS Numbers'!O49,$H$3:$I$21,2,FALSE))</f>
        <v/>
      </c>
      <c r="O49" s="34" t="str">
        <f>IF('HFC Blend CAS Numbers'!P49="","",VLOOKUP('HFC Blend CAS Numbers'!P49,$H$3:$I$21,2,FALSE))</f>
        <v/>
      </c>
      <c r="P49" s="36" t="str">
        <f>IF('HFC Blend CAS Numbers'!Q49="","",VLOOKUP('HFC Blend CAS Numbers'!Q49,$H$3:$I$21,2,FALSE))</f>
        <v/>
      </c>
      <c r="R49" s="101" t="s">
        <v>140</v>
      </c>
      <c r="S49" s="100" t="s">
        <v>57</v>
      </c>
      <c r="T49" s="100" t="s">
        <v>57</v>
      </c>
      <c r="V49" s="151"/>
      <c r="W49" s="158"/>
    </row>
    <row r="50" spans="2:23" ht="13" customHeight="1" x14ac:dyDescent="0.3">
      <c r="B50" s="101" t="s">
        <v>141</v>
      </c>
      <c r="C50" s="102">
        <f>SUMPRODUCT('HFC Blends'!K32:R32,'HFCs in Blends EV'!F$6:M$6)</f>
        <v>3.1</v>
      </c>
      <c r="E50" s="101" t="s">
        <v>141</v>
      </c>
      <c r="F50" s="100" t="s">
        <v>704</v>
      </c>
      <c r="K50" s="35" t="s">
        <v>164</v>
      </c>
      <c r="L50" s="34" t="str">
        <f>IF('HFC Blend CAS Numbers'!M50="","",VLOOKUP('HFC Blend CAS Numbers'!M50,$H$3:$I$21,2,FALSE))</f>
        <v>75-37-6</v>
      </c>
      <c r="M50" s="34" t="str">
        <f>IF('HFC Blend CAS Numbers'!N50="","",VLOOKUP('HFC Blend CAS Numbers'!N50,$H$3:$I$21,2,FALSE))</f>
        <v/>
      </c>
      <c r="N50" s="34" t="str">
        <f>IF('HFC Blend CAS Numbers'!O50="","",VLOOKUP('HFC Blend CAS Numbers'!O50,$H$3:$I$21,2,FALSE))</f>
        <v/>
      </c>
      <c r="O50" s="34" t="str">
        <f>IF('HFC Blend CAS Numbers'!P50="","",VLOOKUP('HFC Blend CAS Numbers'!P50,$H$3:$I$21,2,FALSE))</f>
        <v/>
      </c>
      <c r="P50" s="36" t="str">
        <f>IF('HFC Blend CAS Numbers'!Q50="","",VLOOKUP('HFC Blend CAS Numbers'!Q50,$H$3:$I$21,2,FALSE))</f>
        <v/>
      </c>
      <c r="R50" s="101" t="s">
        <v>141</v>
      </c>
      <c r="S50" s="100" t="s">
        <v>125</v>
      </c>
      <c r="T50" s="100" t="s">
        <v>57</v>
      </c>
      <c r="V50" s="151"/>
      <c r="W50" s="158"/>
    </row>
    <row r="51" spans="2:23" x14ac:dyDescent="0.3">
      <c r="B51" s="101" t="s">
        <v>142</v>
      </c>
      <c r="C51" s="102">
        <f>SUMPRODUCT('HFC Blends'!K33:R33,'HFCs in Blends EV'!F$6:M$6)</f>
        <v>2966.7</v>
      </c>
      <c r="E51" s="101" t="s">
        <v>142</v>
      </c>
      <c r="F51" s="100" t="s">
        <v>136</v>
      </c>
      <c r="K51" s="35" t="s">
        <v>165</v>
      </c>
      <c r="L51" s="34" t="str">
        <f>IF('HFC Blend CAS Numbers'!M51="","",VLOOKUP('HFC Blend CAS Numbers'!M51,$H$3:$I$21,2,FALSE))</f>
        <v>75-37-6</v>
      </c>
      <c r="M51" s="34" t="str">
        <f>IF('HFC Blend CAS Numbers'!N51="","",VLOOKUP('HFC Blend CAS Numbers'!N51,$H$3:$I$21,2,FALSE))</f>
        <v/>
      </c>
      <c r="N51" s="34" t="str">
        <f>IF('HFC Blend CAS Numbers'!O51="","",VLOOKUP('HFC Blend CAS Numbers'!O51,$H$3:$I$21,2,FALSE))</f>
        <v/>
      </c>
      <c r="O51" s="34" t="str">
        <f>IF('HFC Blend CAS Numbers'!P51="","",VLOOKUP('HFC Blend CAS Numbers'!P51,$H$3:$I$21,2,FALSE))</f>
        <v/>
      </c>
      <c r="P51" s="36" t="str">
        <f>IF('HFC Blend CAS Numbers'!Q51="","",VLOOKUP('HFC Blend CAS Numbers'!Q51,$H$3:$I$21,2,FALSE))</f>
        <v/>
      </c>
      <c r="R51" s="101" t="s">
        <v>142</v>
      </c>
      <c r="S51" s="100" t="s">
        <v>57</v>
      </c>
      <c r="T51" s="100" t="s">
        <v>57</v>
      </c>
      <c r="V51" s="152"/>
      <c r="W51" s="159"/>
    </row>
    <row r="52" spans="2:23" x14ac:dyDescent="0.3">
      <c r="B52" s="101" t="s">
        <v>143</v>
      </c>
      <c r="C52" s="102">
        <f>SUMPRODUCT('HFC Blends'!K34:R34,'HFCs in Blends EV'!F$6:M$6)</f>
        <v>2383.9</v>
      </c>
      <c r="E52" s="101" t="s">
        <v>143</v>
      </c>
      <c r="F52" s="100" t="s">
        <v>134</v>
      </c>
      <c r="K52" s="35" t="s">
        <v>166</v>
      </c>
      <c r="L52" s="34" t="str">
        <f>IF('HFC Blend CAS Numbers'!M52="","",VLOOKUP('HFC Blend CAS Numbers'!M52,$H$3:$I$21,2,FALSE))</f>
        <v>75-37-6</v>
      </c>
      <c r="M52" s="34" t="str">
        <f>IF('HFC Blend CAS Numbers'!N52="","",VLOOKUP('HFC Blend CAS Numbers'!N52,$H$3:$I$21,2,FALSE))</f>
        <v/>
      </c>
      <c r="N52" s="34" t="str">
        <f>IF('HFC Blend CAS Numbers'!O52="","",VLOOKUP('HFC Blend CAS Numbers'!O52,$H$3:$I$21,2,FALSE))</f>
        <v/>
      </c>
      <c r="O52" s="34" t="str">
        <f>IF('HFC Blend CAS Numbers'!P52="","",VLOOKUP('HFC Blend CAS Numbers'!P52,$H$3:$I$21,2,FALSE))</f>
        <v/>
      </c>
      <c r="P52" s="36" t="str">
        <f>IF('HFC Blend CAS Numbers'!Q52="","",VLOOKUP('HFC Blend CAS Numbers'!Q52,$H$3:$I$21,2,FALSE))</f>
        <v/>
      </c>
      <c r="R52" s="101" t="s">
        <v>143</v>
      </c>
      <c r="S52" s="100" t="s">
        <v>57</v>
      </c>
      <c r="T52" s="100" t="s">
        <v>57</v>
      </c>
      <c r="V52" s="150" t="s">
        <v>161</v>
      </c>
      <c r="W52" s="147" t="s">
        <v>162</v>
      </c>
    </row>
    <row r="53" spans="2:23" ht="13" customHeight="1" x14ac:dyDescent="0.3">
      <c r="B53" s="101" t="s">
        <v>145</v>
      </c>
      <c r="C53" s="102">
        <f>SUMPRODUCT('HFC Blends'!K35:R35,'HFCs in Blends EV'!F$6:M$6)</f>
        <v>1258.4000000000001</v>
      </c>
      <c r="E53" s="101" t="s">
        <v>145</v>
      </c>
      <c r="F53" s="100" t="s">
        <v>704</v>
      </c>
      <c r="K53" s="35" t="s">
        <v>169</v>
      </c>
      <c r="L53" s="34" t="str">
        <f>IF('HFC Blend CAS Numbers'!M53="","",VLOOKUP('HFC Blend CAS Numbers'!M53,$H$3:$I$21,2,FALSE))</f>
        <v>354-33-6</v>
      </c>
      <c r="M53" s="34" t="str">
        <f>IF('HFC Blend CAS Numbers'!N53="","",VLOOKUP('HFC Blend CAS Numbers'!N53,$H$3:$I$21,2,FALSE))</f>
        <v>811-97-2</v>
      </c>
      <c r="N53" s="34" t="str">
        <f>IF('HFC Blend CAS Numbers'!O53="","",VLOOKUP('HFC Blend CAS Numbers'!O53,$H$3:$I$21,2,FALSE))</f>
        <v>420-46-2</v>
      </c>
      <c r="O53" s="34" t="str">
        <f>IF('HFC Blend CAS Numbers'!P53="","",VLOOKUP('HFC Blend CAS Numbers'!P53,$H$3:$I$21,2,FALSE))</f>
        <v/>
      </c>
      <c r="P53" s="36" t="str">
        <f>IF('HFC Blend CAS Numbers'!Q53="","",VLOOKUP('HFC Blend CAS Numbers'!Q53,$H$3:$I$21,2,FALSE))</f>
        <v/>
      </c>
      <c r="R53" s="101" t="s">
        <v>145</v>
      </c>
      <c r="S53" s="100" t="s">
        <v>125</v>
      </c>
      <c r="T53" s="100" t="s">
        <v>57</v>
      </c>
      <c r="V53" s="151"/>
      <c r="W53" s="148"/>
    </row>
    <row r="54" spans="2:23" ht="13" customHeight="1" x14ac:dyDescent="0.3">
      <c r="B54" s="101" t="s">
        <v>146</v>
      </c>
      <c r="C54" s="102">
        <f>SUMPRODUCT('HFC Blends'!K36:R36,'HFCs in Blends EV'!F$6:M$6)</f>
        <v>2630.6</v>
      </c>
      <c r="E54" s="101" t="s">
        <v>146</v>
      </c>
      <c r="F54" s="100" t="s">
        <v>136</v>
      </c>
      <c r="K54" s="35" t="s">
        <v>170</v>
      </c>
      <c r="L54" s="34" t="str">
        <f>IF('HFC Blend CAS Numbers'!M54="","",VLOOKUP('HFC Blend CAS Numbers'!M54,$H$3:$I$21,2,FALSE))</f>
        <v>75-37-6</v>
      </c>
      <c r="M54" s="34" t="str">
        <f>IF('HFC Blend CAS Numbers'!N54="","",VLOOKUP('HFC Blend CAS Numbers'!N54,$H$3:$I$21,2,FALSE))</f>
        <v/>
      </c>
      <c r="N54" s="34" t="str">
        <f>IF('HFC Blend CAS Numbers'!O54="","",VLOOKUP('HFC Blend CAS Numbers'!O54,$H$3:$I$21,2,FALSE))</f>
        <v/>
      </c>
      <c r="O54" s="34" t="str">
        <f>IF('HFC Blend CAS Numbers'!P54="","",VLOOKUP('HFC Blend CAS Numbers'!P54,$H$3:$I$21,2,FALSE))</f>
        <v/>
      </c>
      <c r="P54" s="36" t="str">
        <f>IF('HFC Blend CAS Numbers'!Q54="","",VLOOKUP('HFC Blend CAS Numbers'!Q54,$H$3:$I$21,2,FALSE))</f>
        <v/>
      </c>
      <c r="R54" s="101" t="s">
        <v>146</v>
      </c>
      <c r="S54" s="100" t="s">
        <v>57</v>
      </c>
      <c r="T54" s="100" t="s">
        <v>57</v>
      </c>
      <c r="V54" s="151"/>
      <c r="W54" s="148"/>
    </row>
    <row r="55" spans="2:23" ht="14.5" customHeight="1" x14ac:dyDescent="0.3">
      <c r="B55" s="101" t="s">
        <v>147</v>
      </c>
      <c r="C55" s="102">
        <f>SUMPRODUCT('HFC Blends'!K37:R37,'HFCs in Blends EV'!F$6:M$6)</f>
        <v>3189.5</v>
      </c>
      <c r="E55" s="101" t="s">
        <v>147</v>
      </c>
      <c r="F55" s="100" t="s">
        <v>136</v>
      </c>
      <c r="K55" s="35" t="s">
        <v>171</v>
      </c>
      <c r="L55" s="34" t="str">
        <f>IF('HFC Blend CAS Numbers'!M55="","",VLOOKUP('HFC Blend CAS Numbers'!M55,$H$3:$I$21,2,FALSE))</f>
        <v>354-33-6</v>
      </c>
      <c r="M55" s="34" t="str">
        <f>IF('HFC Blend CAS Numbers'!N55="","",VLOOKUP('HFC Blend CAS Numbers'!N55,$H$3:$I$21,2,FALSE))</f>
        <v>811-97-2</v>
      </c>
      <c r="N55" s="34" t="str">
        <f>IF('HFC Blend CAS Numbers'!O55="","",VLOOKUP('HFC Blend CAS Numbers'!O55,$H$3:$I$21,2,FALSE))</f>
        <v/>
      </c>
      <c r="O55" s="34" t="str">
        <f>IF('HFC Blend CAS Numbers'!P55="","",VLOOKUP('HFC Blend CAS Numbers'!P55,$H$3:$I$21,2,FALSE))</f>
        <v/>
      </c>
      <c r="P55" s="36" t="str">
        <f>IF('HFC Blend CAS Numbers'!Q55="","",VLOOKUP('HFC Blend CAS Numbers'!Q55,$H$3:$I$21,2,FALSE))</f>
        <v/>
      </c>
      <c r="R55" s="101" t="s">
        <v>147</v>
      </c>
      <c r="S55" s="100" t="s">
        <v>57</v>
      </c>
      <c r="T55" s="100" t="s">
        <v>57</v>
      </c>
      <c r="V55" s="152"/>
      <c r="W55" s="149"/>
    </row>
    <row r="56" spans="2:23" ht="15" customHeight="1" x14ac:dyDescent="0.3">
      <c r="B56" s="101" t="s">
        <v>148</v>
      </c>
      <c r="C56" s="102">
        <f>SUMPRODUCT('HFC Blends'!K38:R38,'HFCs in Blends EV'!F$6:M$6)</f>
        <v>3142.95</v>
      </c>
      <c r="E56" s="101" t="s">
        <v>148</v>
      </c>
      <c r="F56" s="100" t="s">
        <v>136</v>
      </c>
      <c r="K56" s="35" t="s">
        <v>172</v>
      </c>
      <c r="L56" s="34" t="str">
        <f>IF('HFC Blend CAS Numbers'!M56="","",VLOOKUP('HFC Blend CAS Numbers'!M56,$H$3:$I$21,2,FALSE))</f>
        <v>75-10-5</v>
      </c>
      <c r="M56" s="34" t="str">
        <f>IF('HFC Blend CAS Numbers'!N56="","",VLOOKUP('HFC Blend CAS Numbers'!N56,$H$3:$I$21,2,FALSE))</f>
        <v>354-33-6</v>
      </c>
      <c r="N56" s="34" t="str">
        <f>IF('HFC Blend CAS Numbers'!O56="","",VLOOKUP('HFC Blend CAS Numbers'!O56,$H$3:$I$21,2,FALSE))</f>
        <v>811-97-2</v>
      </c>
      <c r="O56" s="34" t="str">
        <f>IF('HFC Blend CAS Numbers'!P56="","",VLOOKUP('HFC Blend CAS Numbers'!P56,$H$3:$I$21,2,FALSE))</f>
        <v/>
      </c>
      <c r="P56" s="36" t="str">
        <f>IF('HFC Blend CAS Numbers'!Q56="","",VLOOKUP('HFC Blend CAS Numbers'!Q56,$H$3:$I$21,2,FALSE))</f>
        <v/>
      </c>
      <c r="R56" s="101" t="s">
        <v>148</v>
      </c>
      <c r="S56" s="100" t="s">
        <v>57</v>
      </c>
      <c r="T56" s="100" t="s">
        <v>57</v>
      </c>
      <c r="V56" s="150" t="s">
        <v>167</v>
      </c>
      <c r="W56" s="147" t="s">
        <v>168</v>
      </c>
    </row>
    <row r="57" spans="2:23" x14ac:dyDescent="0.3">
      <c r="B57" s="101" t="s">
        <v>149</v>
      </c>
      <c r="C57" s="102">
        <f>SUMPRODUCT('HFC Blends'!K39:R39,'HFCs in Blends EV'!F$6:M$6)</f>
        <v>2525.6000000000004</v>
      </c>
      <c r="E57" s="101" t="s">
        <v>149</v>
      </c>
      <c r="F57" s="100" t="s">
        <v>136</v>
      </c>
      <c r="K57" s="35" t="s">
        <v>173</v>
      </c>
      <c r="L57" s="34" t="str">
        <f>IF('HFC Blend CAS Numbers'!M57="","",VLOOKUP('HFC Blend CAS Numbers'!M57,$H$3:$I$21,2,FALSE))</f>
        <v>75-10-5</v>
      </c>
      <c r="M57" s="34" t="str">
        <f>IF('HFC Blend CAS Numbers'!N57="","",VLOOKUP('HFC Blend CAS Numbers'!N57,$H$3:$I$21,2,FALSE))</f>
        <v>354-33-6</v>
      </c>
      <c r="N57" s="34" t="str">
        <f>IF('HFC Blend CAS Numbers'!O57="","",VLOOKUP('HFC Blend CAS Numbers'!O57,$H$3:$I$21,2,FALSE))</f>
        <v/>
      </c>
      <c r="O57" s="34" t="str">
        <f>IF('HFC Blend CAS Numbers'!P57="","",VLOOKUP('HFC Blend CAS Numbers'!P57,$H$3:$I$21,2,FALSE))</f>
        <v/>
      </c>
      <c r="P57" s="36" t="str">
        <f>IF('HFC Blend CAS Numbers'!Q57="","",VLOOKUP('HFC Blend CAS Numbers'!Q57,$H$3:$I$21,2,FALSE))</f>
        <v/>
      </c>
      <c r="R57" s="101" t="s">
        <v>149</v>
      </c>
      <c r="S57" s="100" t="s">
        <v>57</v>
      </c>
      <c r="T57" s="100" t="s">
        <v>57</v>
      </c>
      <c r="V57" s="151"/>
      <c r="W57" s="148"/>
    </row>
    <row r="58" spans="2:23" ht="13.5" thickBot="1" x14ac:dyDescent="0.35">
      <c r="B58" s="101" t="s">
        <v>151</v>
      </c>
      <c r="C58" s="102">
        <f>SUMPRODUCT('HFC Blends'!K40:R40,'HFCs in Blends EV'!F$6:M$6)</f>
        <v>3084.5</v>
      </c>
      <c r="E58" s="101" t="s">
        <v>151</v>
      </c>
      <c r="F58" s="100" t="s">
        <v>136</v>
      </c>
      <c r="K58" s="35" t="s">
        <v>174</v>
      </c>
      <c r="L58" s="34" t="str">
        <f>IF('HFC Blend CAS Numbers'!M58="","",VLOOKUP('HFC Blend CAS Numbers'!M58,$H$3:$I$21,2,FALSE))</f>
        <v>811-97-2</v>
      </c>
      <c r="M58" s="34" t="str">
        <f>IF('HFC Blend CAS Numbers'!N58="","",VLOOKUP('HFC Blend CAS Numbers'!N58,$H$3:$I$21,2,FALSE))</f>
        <v>75-37-6</v>
      </c>
      <c r="N58" s="34" t="str">
        <f>IF('HFC Blend CAS Numbers'!O58="","",VLOOKUP('HFC Blend CAS Numbers'!O58,$H$3:$I$21,2,FALSE))</f>
        <v/>
      </c>
      <c r="O58" s="34" t="str">
        <f>IF('HFC Blend CAS Numbers'!P58="","",VLOOKUP('HFC Blend CAS Numbers'!P58,$H$3:$I$21,2,FALSE))</f>
        <v/>
      </c>
      <c r="P58" s="36" t="str">
        <f>IF('HFC Blend CAS Numbers'!Q58="","",VLOOKUP('HFC Blend CAS Numbers'!Q58,$H$3:$I$21,2,FALSE))</f>
        <v/>
      </c>
      <c r="R58" s="101" t="s">
        <v>151</v>
      </c>
      <c r="S58" s="100" t="s">
        <v>57</v>
      </c>
      <c r="T58" s="100" t="s">
        <v>57</v>
      </c>
      <c r="V58" s="155"/>
      <c r="W58" s="156"/>
    </row>
    <row r="59" spans="2:23" x14ac:dyDescent="0.3">
      <c r="B59" s="101" t="s">
        <v>152</v>
      </c>
      <c r="C59" s="102">
        <f>SUMPRODUCT('HFC Blends'!K41:R41,'HFCs in Blends EV'!F$6:M$6)</f>
        <v>2728.9499999999994</v>
      </c>
      <c r="E59" s="101" t="s">
        <v>152</v>
      </c>
      <c r="F59" s="100" t="s">
        <v>136</v>
      </c>
      <c r="K59" s="35" t="s">
        <v>175</v>
      </c>
      <c r="L59" s="34" t="str">
        <f>IF('HFC Blend CAS Numbers'!M59="","",VLOOKUP('HFC Blend CAS Numbers'!M59,$H$3:$I$21,2,FALSE))</f>
        <v>75-10-5</v>
      </c>
      <c r="M59" s="34" t="str">
        <f>IF('HFC Blend CAS Numbers'!N59="","",VLOOKUP('HFC Blend CAS Numbers'!N59,$H$3:$I$21,2,FALSE))</f>
        <v>354-33-6</v>
      </c>
      <c r="N59" s="34" t="str">
        <f>IF('HFC Blend CAS Numbers'!O59="","",VLOOKUP('HFC Blend CAS Numbers'!O59,$H$3:$I$21,2,FALSE))</f>
        <v>811-97-2</v>
      </c>
      <c r="O59" s="34" t="str">
        <f>IF('HFC Blend CAS Numbers'!P59="","",VLOOKUP('HFC Blend CAS Numbers'!P59,$H$3:$I$21,2,FALSE))</f>
        <v>75-37-6</v>
      </c>
      <c r="P59" s="36" t="str">
        <f>IF('HFC Blend CAS Numbers'!Q59="","",VLOOKUP('HFC Blend CAS Numbers'!Q59,$H$3:$I$21,2,FALSE))</f>
        <v>431-89-0</v>
      </c>
      <c r="R59" s="101" t="s">
        <v>152</v>
      </c>
      <c r="S59" s="100" t="s">
        <v>57</v>
      </c>
      <c r="T59" s="100" t="s">
        <v>57</v>
      </c>
    </row>
    <row r="60" spans="2:23" x14ac:dyDescent="0.3">
      <c r="B60" s="101" t="s">
        <v>153</v>
      </c>
      <c r="C60" s="102">
        <f>SUMPRODUCT('HFC Blends'!K42:R42,'HFCs in Blends EV'!F$6:M$6)</f>
        <v>2591.9899999999998</v>
      </c>
      <c r="E60" s="101" t="s">
        <v>153</v>
      </c>
      <c r="F60" s="100" t="s">
        <v>136</v>
      </c>
      <c r="K60" s="35" t="s">
        <v>176</v>
      </c>
      <c r="L60" s="34" t="str">
        <f>IF('HFC Blend CAS Numbers'!M60="","",VLOOKUP('HFC Blend CAS Numbers'!M60,$H$3:$I$21,2,FALSE))</f>
        <v>75-10-5</v>
      </c>
      <c r="M60" s="34" t="str">
        <f>IF('HFC Blend CAS Numbers'!N60="","",VLOOKUP('HFC Blend CAS Numbers'!N60,$H$3:$I$21,2,FALSE))</f>
        <v>75-37-6</v>
      </c>
      <c r="N60" s="34" t="str">
        <f>IF('HFC Blend CAS Numbers'!O60="","",VLOOKUP('HFC Blend CAS Numbers'!O60,$H$3:$I$21,2,FALSE))</f>
        <v/>
      </c>
      <c r="O60" s="34" t="str">
        <f>IF('HFC Blend CAS Numbers'!P60="","",VLOOKUP('HFC Blend CAS Numbers'!P60,$H$3:$I$21,2,FALSE))</f>
        <v/>
      </c>
      <c r="P60" s="36" t="str">
        <f>IF('HFC Blend CAS Numbers'!Q60="","",VLOOKUP('HFC Blend CAS Numbers'!Q60,$H$3:$I$21,2,FALSE))</f>
        <v/>
      </c>
      <c r="R60" s="101" t="s">
        <v>153</v>
      </c>
      <c r="S60" s="100" t="s">
        <v>57</v>
      </c>
      <c r="T60" s="100" t="s">
        <v>57</v>
      </c>
    </row>
    <row r="61" spans="2:23" x14ac:dyDescent="0.3">
      <c r="B61" s="101" t="s">
        <v>154</v>
      </c>
      <c r="C61" s="102">
        <f>SUMPRODUCT('HFC Blends'!K43:R43,'HFCs in Blends EV'!F$6:M$6)</f>
        <v>2280.25</v>
      </c>
      <c r="E61" s="101" t="s">
        <v>154</v>
      </c>
      <c r="F61" s="100" t="s">
        <v>139</v>
      </c>
      <c r="K61" s="35" t="s">
        <v>177</v>
      </c>
      <c r="L61" s="34" t="str">
        <f>IF('HFC Blend CAS Numbers'!M61="","",VLOOKUP('HFC Blend CAS Numbers'!M61,$H$3:$I$21,2,FALSE))</f>
        <v>75-10-5</v>
      </c>
      <c r="M61" s="34" t="str">
        <f>IF('HFC Blend CAS Numbers'!N61="","",VLOOKUP('HFC Blend CAS Numbers'!N61,$H$3:$I$21,2,FALSE))</f>
        <v>75-37-6</v>
      </c>
      <c r="N61" s="34" t="str">
        <f>IF('HFC Blend CAS Numbers'!O61="","",VLOOKUP('HFC Blend CAS Numbers'!O61,$H$3:$I$21,2,FALSE))</f>
        <v/>
      </c>
      <c r="O61" s="34" t="str">
        <f>IF('HFC Blend CAS Numbers'!P61="","",VLOOKUP('HFC Blend CAS Numbers'!P61,$H$3:$I$21,2,FALSE))</f>
        <v/>
      </c>
      <c r="P61" s="36" t="str">
        <f>IF('HFC Blend CAS Numbers'!Q61="","",VLOOKUP('HFC Blend CAS Numbers'!Q61,$H$3:$I$21,2,FALSE))</f>
        <v/>
      </c>
      <c r="R61" s="101" t="s">
        <v>154</v>
      </c>
      <c r="S61" s="100" t="s">
        <v>57</v>
      </c>
      <c r="T61" s="100" t="s">
        <v>57</v>
      </c>
    </row>
    <row r="62" spans="2:23" x14ac:dyDescent="0.3">
      <c r="B62" s="101" t="s">
        <v>156</v>
      </c>
      <c r="C62" s="102">
        <f>SUMPRODUCT('HFC Blends'!K44:R44,'HFCs in Blends EV'!F$6:M$6)</f>
        <v>2439.6</v>
      </c>
      <c r="E62" s="101" t="s">
        <v>156</v>
      </c>
      <c r="F62" s="100" t="s">
        <v>134</v>
      </c>
      <c r="K62" s="35" t="s">
        <v>178</v>
      </c>
      <c r="L62" s="34" t="str">
        <f>IF('HFC Blend CAS Numbers'!M62="","",VLOOKUP('HFC Blend CAS Numbers'!M62,$H$3:$I$21,2,FALSE))</f>
        <v>811-97-2</v>
      </c>
      <c r="M62" s="34" t="str">
        <f>IF('HFC Blend CAS Numbers'!N62="","",VLOOKUP('HFC Blend CAS Numbers'!N62,$H$3:$I$21,2,FALSE))</f>
        <v/>
      </c>
      <c r="N62" s="34" t="str">
        <f>IF('HFC Blend CAS Numbers'!O62="","",VLOOKUP('HFC Blend CAS Numbers'!O62,$H$3:$I$21,2,FALSE))</f>
        <v/>
      </c>
      <c r="O62" s="34" t="str">
        <f>IF('HFC Blend CAS Numbers'!P62="","",VLOOKUP('HFC Blend CAS Numbers'!P62,$H$3:$I$21,2,FALSE))</f>
        <v/>
      </c>
      <c r="P62" s="36" t="str">
        <f>IF('HFC Blend CAS Numbers'!Q62="","",VLOOKUP('HFC Blend CAS Numbers'!Q62,$H$3:$I$21,2,FALSE))</f>
        <v/>
      </c>
      <c r="R62" s="101" t="s">
        <v>156</v>
      </c>
      <c r="S62" s="100" t="s">
        <v>57</v>
      </c>
      <c r="T62" s="100" t="s">
        <v>57</v>
      </c>
    </row>
    <row r="63" spans="2:23" x14ac:dyDescent="0.3">
      <c r="B63" s="101" t="s">
        <v>157</v>
      </c>
      <c r="C63" s="102">
        <f>SUMPRODUCT('HFC Blends'!K45:R45,'HFCs in Blends EV'!F$6:M$6)</f>
        <v>1505.125</v>
      </c>
      <c r="E63" s="101" t="s">
        <v>157</v>
      </c>
      <c r="F63" s="100" t="s">
        <v>139</v>
      </c>
      <c r="K63" s="35" t="s">
        <v>179</v>
      </c>
      <c r="L63" s="34" t="str">
        <f>IF('HFC Blend CAS Numbers'!M63="","",VLOOKUP('HFC Blend CAS Numbers'!M63,$H$3:$I$21,2,FALSE))</f>
        <v>75-10-5</v>
      </c>
      <c r="M63" s="34" t="str">
        <f>IF('HFC Blend CAS Numbers'!N63="","",VLOOKUP('HFC Blend CAS Numbers'!N63,$H$3:$I$21,2,FALSE))</f>
        <v/>
      </c>
      <c r="N63" s="34" t="str">
        <f>IF('HFC Blend CAS Numbers'!O63="","",VLOOKUP('HFC Blend CAS Numbers'!O63,$H$3:$I$21,2,FALSE))</f>
        <v/>
      </c>
      <c r="O63" s="34" t="str">
        <f>IF('HFC Blend CAS Numbers'!P63="","",VLOOKUP('HFC Blend CAS Numbers'!P63,$H$3:$I$21,2,FALSE))</f>
        <v/>
      </c>
      <c r="P63" s="36" t="str">
        <f>IF('HFC Blend CAS Numbers'!Q63="","",VLOOKUP('HFC Blend CAS Numbers'!Q63,$H$3:$I$21,2,FALSE))</f>
        <v/>
      </c>
      <c r="R63" s="101" t="s">
        <v>157</v>
      </c>
      <c r="S63" s="100" t="s">
        <v>57</v>
      </c>
      <c r="T63" s="100" t="s">
        <v>57</v>
      </c>
    </row>
    <row r="64" spans="2:23" x14ac:dyDescent="0.3">
      <c r="B64" s="101" t="s">
        <v>158</v>
      </c>
      <c r="C64" s="102">
        <f>SUMPRODUCT('HFC Blends'!K46:R46,'HFCs in Blends EV'!F$6:M$6)</f>
        <v>1508.4</v>
      </c>
      <c r="E64" s="101" t="s">
        <v>158</v>
      </c>
      <c r="F64" s="100" t="s">
        <v>139</v>
      </c>
      <c r="K64" s="35" t="s">
        <v>180</v>
      </c>
      <c r="L64" s="34" t="str">
        <f>IF('HFC Blend CAS Numbers'!M64="","",VLOOKUP('HFC Blend CAS Numbers'!M64,$H$3:$I$21,2,FALSE))</f>
        <v>75-10-5</v>
      </c>
      <c r="M64" s="34" t="str">
        <f>IF('HFC Blend CAS Numbers'!N64="","",VLOOKUP('HFC Blend CAS Numbers'!N64,$H$3:$I$21,2,FALSE))</f>
        <v>354-33-6</v>
      </c>
      <c r="N64" s="34" t="str">
        <f>IF('HFC Blend CAS Numbers'!O64="","",VLOOKUP('HFC Blend CAS Numbers'!O64,$H$3:$I$21,2,FALSE))</f>
        <v/>
      </c>
      <c r="O64" s="34" t="str">
        <f>IF('HFC Blend CAS Numbers'!P64="","",VLOOKUP('HFC Blend CAS Numbers'!P64,$H$3:$I$21,2,FALSE))</f>
        <v/>
      </c>
      <c r="P64" s="36" t="str">
        <f>IF('HFC Blend CAS Numbers'!Q64="","",VLOOKUP('HFC Blend CAS Numbers'!Q64,$H$3:$I$21,2,FALSE))</f>
        <v/>
      </c>
      <c r="R64" s="101" t="s">
        <v>158</v>
      </c>
      <c r="S64" s="100" t="s">
        <v>57</v>
      </c>
      <c r="T64" s="100" t="s">
        <v>57</v>
      </c>
    </row>
    <row r="65" spans="2:20" x14ac:dyDescent="0.3">
      <c r="B65" s="101" t="s">
        <v>159</v>
      </c>
      <c r="C65" s="102">
        <f>SUMPRODUCT('HFC Blends'!K47:R47,'HFCs in Blends EV'!F$6:M$6)</f>
        <v>2138.25</v>
      </c>
      <c r="E65" s="101" t="s">
        <v>159</v>
      </c>
      <c r="F65" s="100" t="s">
        <v>139</v>
      </c>
      <c r="K65" s="35" t="s">
        <v>181</v>
      </c>
      <c r="L65" s="34" t="str">
        <f>IF('HFC Blend CAS Numbers'!M65="","",VLOOKUP('HFC Blend CAS Numbers'!M65,$H$3:$I$21,2,FALSE))</f>
        <v>75-10-5</v>
      </c>
      <c r="M65" s="34" t="str">
        <f>IF('HFC Blend CAS Numbers'!N65="","",VLOOKUP('HFC Blend CAS Numbers'!N65,$H$3:$I$21,2,FALSE))</f>
        <v>354-33-6</v>
      </c>
      <c r="N65" s="34" t="str">
        <f>IF('HFC Blend CAS Numbers'!O65="","",VLOOKUP('HFC Blend CAS Numbers'!O65,$H$3:$I$21,2,FALSE))</f>
        <v/>
      </c>
      <c r="O65" s="34" t="str">
        <f>IF('HFC Blend CAS Numbers'!P65="","",VLOOKUP('HFC Blend CAS Numbers'!P65,$H$3:$I$21,2,FALSE))</f>
        <v/>
      </c>
      <c r="P65" s="36" t="str">
        <f>IF('HFC Blend CAS Numbers'!Q65="","",VLOOKUP('HFC Blend CAS Numbers'!Q65,$H$3:$I$21,2,FALSE))</f>
        <v/>
      </c>
      <c r="R65" s="101" t="s">
        <v>159</v>
      </c>
      <c r="S65" s="100" t="s">
        <v>57</v>
      </c>
      <c r="T65" s="100" t="s">
        <v>57</v>
      </c>
    </row>
    <row r="66" spans="2:20" x14ac:dyDescent="0.3">
      <c r="B66" s="101" t="s">
        <v>160</v>
      </c>
      <c r="C66" s="102">
        <f>SUMPRODUCT('HFC Blends'!K48:R48,'HFCs in Blends EV'!F$6:M$6)</f>
        <v>2062.75</v>
      </c>
      <c r="E66" s="101" t="s">
        <v>160</v>
      </c>
      <c r="F66" s="100" t="s">
        <v>139</v>
      </c>
      <c r="K66" s="35" t="s">
        <v>182</v>
      </c>
      <c r="L66" s="34" t="str">
        <f>IF('HFC Blend CAS Numbers'!M66="","",VLOOKUP('HFC Blend CAS Numbers'!M66,$H$3:$I$21,2,FALSE))</f>
        <v>75-10-5</v>
      </c>
      <c r="M66" s="34" t="str">
        <f>IF('HFC Blend CAS Numbers'!N66="","",VLOOKUP('HFC Blend CAS Numbers'!N66,$H$3:$I$21,2,FALSE))</f>
        <v>354-33-6</v>
      </c>
      <c r="N66" s="34" t="str">
        <f>IF('HFC Blend CAS Numbers'!O66="","",VLOOKUP('HFC Blend CAS Numbers'!O66,$H$3:$I$21,2,FALSE))</f>
        <v>811-97-2</v>
      </c>
      <c r="O66" s="34" t="str">
        <f>IF('HFC Blend CAS Numbers'!P66="","",VLOOKUP('HFC Blend CAS Numbers'!P66,$H$3:$I$21,2,FALSE))</f>
        <v/>
      </c>
      <c r="P66" s="36" t="str">
        <f>IF('HFC Blend CAS Numbers'!Q66="","",VLOOKUP('HFC Blend CAS Numbers'!Q66,$H$3:$I$21,2,FALSE))</f>
        <v/>
      </c>
      <c r="R66" s="101" t="s">
        <v>160</v>
      </c>
      <c r="S66" s="100" t="s">
        <v>57</v>
      </c>
      <c r="T66" s="100" t="s">
        <v>57</v>
      </c>
    </row>
    <row r="67" spans="2:20" x14ac:dyDescent="0.3">
      <c r="B67" s="101" t="s">
        <v>163</v>
      </c>
      <c r="C67" s="102">
        <f>SUMPRODUCT('HFC Blends'!K49:R49,'HFCs in Blends EV'!F$6:M$6)</f>
        <v>3606.5</v>
      </c>
      <c r="E67" s="101" t="s">
        <v>163</v>
      </c>
      <c r="F67" s="100" t="s">
        <v>131</v>
      </c>
      <c r="K67" s="35" t="s">
        <v>183</v>
      </c>
      <c r="L67" s="34" t="str">
        <f>IF('HFC Blend CAS Numbers'!M67="","",VLOOKUP('HFC Blend CAS Numbers'!M67,$H$3:$I$21,2,FALSE))</f>
        <v>75-10-5</v>
      </c>
      <c r="M67" s="34" t="str">
        <f>IF('HFC Blend CAS Numbers'!N67="","",VLOOKUP('HFC Blend CAS Numbers'!N67,$H$3:$I$21,2,FALSE))</f>
        <v>354-33-6</v>
      </c>
      <c r="N67" s="34" t="str">
        <f>IF('HFC Blend CAS Numbers'!O67="","",VLOOKUP('HFC Blend CAS Numbers'!O67,$H$3:$I$21,2,FALSE))</f>
        <v>811-97-2</v>
      </c>
      <c r="O67" s="34" t="str">
        <f>IF('HFC Blend CAS Numbers'!P67="","",VLOOKUP('HFC Blend CAS Numbers'!P67,$H$3:$I$21,2,FALSE))</f>
        <v/>
      </c>
      <c r="P67" s="36" t="str">
        <f>IF('HFC Blend CAS Numbers'!Q67="","",VLOOKUP('HFC Blend CAS Numbers'!Q67,$H$3:$I$21,2,FALSE))</f>
        <v/>
      </c>
      <c r="R67" s="101" t="s">
        <v>163</v>
      </c>
      <c r="S67" s="100" t="s">
        <v>57</v>
      </c>
      <c r="T67" s="100" t="s">
        <v>57</v>
      </c>
    </row>
    <row r="68" spans="2:20" x14ac:dyDescent="0.3">
      <c r="B68" s="101" t="s">
        <v>164</v>
      </c>
      <c r="C68" s="102">
        <f>SUMPRODUCT('HFC Blends'!K50:R50,'HFCs in Blends EV'!F$6:M$6)</f>
        <v>12.4</v>
      </c>
      <c r="E68" s="101" t="s">
        <v>164</v>
      </c>
      <c r="F68" s="100" t="s">
        <v>167</v>
      </c>
      <c r="K68" s="35" t="s">
        <v>184</v>
      </c>
      <c r="L68" s="34" t="str">
        <f>IF('HFC Blend CAS Numbers'!M68="","",VLOOKUP('HFC Blend CAS Numbers'!M68,$H$3:$I$21,2,FALSE))</f>
        <v>75-10-5</v>
      </c>
      <c r="M68" s="34" t="str">
        <f>IF('HFC Blend CAS Numbers'!N68="","",VLOOKUP('HFC Blend CAS Numbers'!N68,$H$3:$I$21,2,FALSE))</f>
        <v>354-33-6</v>
      </c>
      <c r="N68" s="34" t="str">
        <f>IF('HFC Blend CAS Numbers'!O68="","",VLOOKUP('HFC Blend CAS Numbers'!O68,$H$3:$I$21,2,FALSE))</f>
        <v>811-97-2</v>
      </c>
      <c r="O68" s="34" t="str">
        <f>IF('HFC Blend CAS Numbers'!P68="","",VLOOKUP('HFC Blend CAS Numbers'!P68,$H$3:$I$21,2,FALSE))</f>
        <v/>
      </c>
      <c r="P68" s="36" t="str">
        <f>IF('HFC Blend CAS Numbers'!Q68="","",VLOOKUP('HFC Blend CAS Numbers'!Q68,$H$3:$I$21,2,FALSE))</f>
        <v/>
      </c>
      <c r="R68" s="101" t="s">
        <v>164</v>
      </c>
      <c r="S68" s="100" t="s">
        <v>57</v>
      </c>
      <c r="T68" s="100" t="s">
        <v>57</v>
      </c>
    </row>
    <row r="69" spans="2:20" x14ac:dyDescent="0.3">
      <c r="B69" s="101" t="s">
        <v>165</v>
      </c>
      <c r="C69" s="102">
        <f>SUMPRODUCT('HFC Blends'!K51:R51,'HFCs in Blends EV'!F$6:M$6)</f>
        <v>94.24</v>
      </c>
      <c r="E69" s="101" t="s">
        <v>165</v>
      </c>
      <c r="F69" s="100" t="s">
        <v>167</v>
      </c>
      <c r="K69" s="35" t="s">
        <v>185</v>
      </c>
      <c r="L69" s="34" t="str">
        <f>IF('HFC Blend CAS Numbers'!M69="","",VLOOKUP('HFC Blend CAS Numbers'!M69,$H$3:$I$21,2,FALSE))</f>
        <v>75-10-5</v>
      </c>
      <c r="M69" s="34" t="str">
        <f>IF('HFC Blend CAS Numbers'!N69="","",VLOOKUP('HFC Blend CAS Numbers'!N69,$H$3:$I$21,2,FALSE))</f>
        <v>354-33-6</v>
      </c>
      <c r="N69" s="34" t="str">
        <f>IF('HFC Blend CAS Numbers'!O69="","",VLOOKUP('HFC Blend CAS Numbers'!O69,$H$3:$I$21,2,FALSE))</f>
        <v>811-97-2</v>
      </c>
      <c r="O69" s="34" t="str">
        <f>IF('HFC Blend CAS Numbers'!P69="","",VLOOKUP('HFC Blend CAS Numbers'!P69,$H$3:$I$21,2,FALSE))</f>
        <v/>
      </c>
      <c r="P69" s="36" t="str">
        <f>IF('HFC Blend CAS Numbers'!Q69="","",VLOOKUP('HFC Blend CAS Numbers'!Q69,$H$3:$I$21,2,FALSE))</f>
        <v/>
      </c>
      <c r="R69" s="101" t="s">
        <v>165</v>
      </c>
      <c r="S69" s="100" t="s">
        <v>57</v>
      </c>
      <c r="T69" s="100" t="s">
        <v>57</v>
      </c>
    </row>
    <row r="70" spans="2:20" x14ac:dyDescent="0.3">
      <c r="B70" s="101" t="s">
        <v>166</v>
      </c>
      <c r="C70" s="102">
        <f>SUMPRODUCT('HFC Blends'!K52:R52,'HFCs in Blends EV'!F$6:M$6)</f>
        <v>35.96</v>
      </c>
      <c r="E70" s="101" t="s">
        <v>166</v>
      </c>
      <c r="F70" s="100" t="s">
        <v>167</v>
      </c>
      <c r="K70" s="35" t="s">
        <v>186</v>
      </c>
      <c r="L70" s="34" t="str">
        <f>IF('HFC Blend CAS Numbers'!M70="","",VLOOKUP('HFC Blend CAS Numbers'!M70,$H$3:$I$21,2,FALSE))</f>
        <v>75-10-5</v>
      </c>
      <c r="M70" s="34" t="str">
        <f>IF('HFC Blend CAS Numbers'!N70="","",VLOOKUP('HFC Blend CAS Numbers'!N70,$H$3:$I$21,2,FALSE))</f>
        <v>354-33-6</v>
      </c>
      <c r="N70" s="34" t="str">
        <f>IF('HFC Blend CAS Numbers'!O70="","",VLOOKUP('HFC Blend CAS Numbers'!O70,$H$3:$I$21,2,FALSE))</f>
        <v>811-97-2</v>
      </c>
      <c r="O70" s="34" t="str">
        <f>IF('HFC Blend CAS Numbers'!P70="","",VLOOKUP('HFC Blend CAS Numbers'!P70,$H$3:$I$21,2,FALSE))</f>
        <v/>
      </c>
      <c r="P70" s="36" t="str">
        <f>IF('HFC Blend CAS Numbers'!Q70="","",VLOOKUP('HFC Blend CAS Numbers'!Q70,$H$3:$I$21,2,FALSE))</f>
        <v/>
      </c>
      <c r="R70" s="101" t="s">
        <v>166</v>
      </c>
      <c r="S70" s="100" t="s">
        <v>57</v>
      </c>
      <c r="T70" s="100" t="s">
        <v>57</v>
      </c>
    </row>
    <row r="71" spans="2:20" x14ac:dyDescent="0.3">
      <c r="B71" s="101" t="s">
        <v>169</v>
      </c>
      <c r="C71" s="102">
        <f>SUMPRODUCT('HFC Blends'!K53:R53,'HFCs in Blends EV'!F$6:M$6)</f>
        <v>3245.4</v>
      </c>
      <c r="E71" s="101" t="s">
        <v>169</v>
      </c>
      <c r="F71" s="100" t="s">
        <v>131</v>
      </c>
      <c r="K71" s="35" t="s">
        <v>187</v>
      </c>
      <c r="L71" s="34" t="str">
        <f>IF('HFC Blend CAS Numbers'!M71="","",VLOOKUP('HFC Blend CAS Numbers'!M71,$H$3:$I$21,2,FALSE))</f>
        <v>811-97-2</v>
      </c>
      <c r="M71" s="34" t="str">
        <f>IF('HFC Blend CAS Numbers'!N71="","",VLOOKUP('HFC Blend CAS Numbers'!N71,$H$3:$I$21,2,FALSE))</f>
        <v/>
      </c>
      <c r="N71" s="34" t="str">
        <f>IF('HFC Blend CAS Numbers'!O71="","",VLOOKUP('HFC Blend CAS Numbers'!O71,$H$3:$I$21,2,FALSE))</f>
        <v/>
      </c>
      <c r="O71" s="34" t="str">
        <f>IF('HFC Blend CAS Numbers'!P71="","",VLOOKUP('HFC Blend CAS Numbers'!P71,$H$3:$I$21,2,FALSE))</f>
        <v/>
      </c>
      <c r="P71" s="36" t="str">
        <f>IF('HFC Blend CAS Numbers'!Q71="","",VLOOKUP('HFC Blend CAS Numbers'!Q71,$H$3:$I$21,2,FALSE))</f>
        <v/>
      </c>
      <c r="R71" s="101" t="s">
        <v>169</v>
      </c>
      <c r="S71" s="100" t="s">
        <v>57</v>
      </c>
      <c r="T71" s="100" t="s">
        <v>57</v>
      </c>
    </row>
    <row r="72" spans="2:20" x14ac:dyDescent="0.3">
      <c r="B72" s="101" t="s">
        <v>170</v>
      </c>
      <c r="C72" s="102">
        <f>SUMPRODUCT('HFC Blends'!K54:R54,'HFCs in Blends EV'!F$6:M$6)</f>
        <v>24.8</v>
      </c>
      <c r="E72" s="101" t="s">
        <v>170</v>
      </c>
      <c r="F72" s="100" t="s">
        <v>167</v>
      </c>
      <c r="K72" s="35" t="s">
        <v>188</v>
      </c>
      <c r="L72" s="34" t="str">
        <f>IF('HFC Blend CAS Numbers'!M72="","",VLOOKUP('HFC Blend CAS Numbers'!M72,$H$3:$I$21,2,FALSE))</f>
        <v>811-97-2</v>
      </c>
      <c r="M72" s="34" t="str">
        <f>IF('HFC Blend CAS Numbers'!N72="","",VLOOKUP('HFC Blend CAS Numbers'!N72,$H$3:$I$21,2,FALSE))</f>
        <v/>
      </c>
      <c r="N72" s="34" t="str">
        <f>IF('HFC Blend CAS Numbers'!O72="","",VLOOKUP('HFC Blend CAS Numbers'!O72,$H$3:$I$21,2,FALSE))</f>
        <v/>
      </c>
      <c r="O72" s="34" t="str">
        <f>IF('HFC Blend CAS Numbers'!P72="","",VLOOKUP('HFC Blend CAS Numbers'!P72,$H$3:$I$21,2,FALSE))</f>
        <v/>
      </c>
      <c r="P72" s="36" t="str">
        <f>IF('HFC Blend CAS Numbers'!Q72="","",VLOOKUP('HFC Blend CAS Numbers'!Q72,$H$3:$I$21,2,FALSE))</f>
        <v/>
      </c>
      <c r="R72" s="101" t="s">
        <v>170</v>
      </c>
      <c r="S72" s="100" t="s">
        <v>57</v>
      </c>
      <c r="T72" s="100" t="s">
        <v>57</v>
      </c>
    </row>
    <row r="73" spans="2:20" x14ac:dyDescent="0.3">
      <c r="B73" s="101" t="s">
        <v>171</v>
      </c>
      <c r="C73" s="102">
        <f>SUMPRODUCT('HFC Blends'!K55:R55,'HFCs in Blends EV'!F$6:M$6)</f>
        <v>1805.05</v>
      </c>
      <c r="E73" s="101" t="s">
        <v>171</v>
      </c>
      <c r="F73" s="100" t="s">
        <v>139</v>
      </c>
      <c r="K73" s="35" t="s">
        <v>189</v>
      </c>
      <c r="L73" s="34" t="str">
        <f>IF('HFC Blend CAS Numbers'!M73="","",VLOOKUP('HFC Blend CAS Numbers'!M73,$H$3:$I$21,2,FALSE))</f>
        <v>811-97-2</v>
      </c>
      <c r="M73" s="34" t="str">
        <f>IF('HFC Blend CAS Numbers'!N73="","",VLOOKUP('HFC Blend CAS Numbers'!N73,$H$3:$I$21,2,FALSE))</f>
        <v/>
      </c>
      <c r="N73" s="34" t="str">
        <f>IF('HFC Blend CAS Numbers'!O73="","",VLOOKUP('HFC Blend CAS Numbers'!O73,$H$3:$I$21,2,FALSE))</f>
        <v/>
      </c>
      <c r="O73" s="34" t="str">
        <f>IF('HFC Blend CAS Numbers'!P73="","",VLOOKUP('HFC Blend CAS Numbers'!P73,$H$3:$I$21,2,FALSE))</f>
        <v/>
      </c>
      <c r="P73" s="36" t="str">
        <f>IF('HFC Blend CAS Numbers'!Q73="","",VLOOKUP('HFC Blend CAS Numbers'!Q73,$H$3:$I$21,2,FALSE))</f>
        <v/>
      </c>
      <c r="R73" s="101" t="s">
        <v>171</v>
      </c>
      <c r="S73" s="100" t="s">
        <v>57</v>
      </c>
      <c r="T73" s="100" t="s">
        <v>57</v>
      </c>
    </row>
    <row r="74" spans="2:20" x14ac:dyDescent="0.3">
      <c r="B74" s="101" t="s">
        <v>172</v>
      </c>
      <c r="C74" s="102">
        <f>SUMPRODUCT('HFC Blends'!K56:R56,'HFCs in Blends EV'!F$6:M$6)</f>
        <v>2264.4349999999999</v>
      </c>
      <c r="E74" s="101" t="s">
        <v>172</v>
      </c>
      <c r="F74" s="100" t="s">
        <v>134</v>
      </c>
      <c r="K74" s="35" t="s">
        <v>190</v>
      </c>
      <c r="L74" s="34" t="str">
        <f>IF('HFC Blend CAS Numbers'!M74="","",VLOOKUP('HFC Blend CAS Numbers'!M74,$H$3:$I$21,2,FALSE))</f>
        <v>75-10-5</v>
      </c>
      <c r="M74" s="34" t="str">
        <f>IF('HFC Blend CAS Numbers'!N74="","",VLOOKUP('HFC Blend CAS Numbers'!N74,$H$3:$I$21,2,FALSE))</f>
        <v>354-33-6</v>
      </c>
      <c r="N74" s="34" t="str">
        <f>IF('HFC Blend CAS Numbers'!O74="","",VLOOKUP('HFC Blend CAS Numbers'!O74,$H$3:$I$21,2,FALSE))</f>
        <v/>
      </c>
      <c r="O74" s="34" t="str">
        <f>IF('HFC Blend CAS Numbers'!P74="","",VLOOKUP('HFC Blend CAS Numbers'!P74,$H$3:$I$21,2,FALSE))</f>
        <v/>
      </c>
      <c r="P74" s="36" t="str">
        <f>IF('HFC Blend CAS Numbers'!Q74="","",VLOOKUP('HFC Blend CAS Numbers'!Q74,$H$3:$I$21,2,FALSE))</f>
        <v/>
      </c>
      <c r="R74" s="101" t="s">
        <v>172</v>
      </c>
      <c r="S74" s="100" t="s">
        <v>57</v>
      </c>
      <c r="T74" s="100" t="s">
        <v>57</v>
      </c>
    </row>
    <row r="75" spans="2:20" x14ac:dyDescent="0.3">
      <c r="B75" s="101" t="s">
        <v>173</v>
      </c>
      <c r="C75" s="102">
        <f>SUMPRODUCT('HFC Blends'!K57:R57,'HFCs in Blends EV'!F$6:M$6)</f>
        <v>1982.5</v>
      </c>
      <c r="E75" s="101" t="s">
        <v>173</v>
      </c>
      <c r="F75" s="100" t="s">
        <v>134</v>
      </c>
      <c r="K75" s="35" t="s">
        <v>191</v>
      </c>
      <c r="L75" s="34" t="str">
        <f>IF('HFC Blend CAS Numbers'!M75="","",VLOOKUP('HFC Blend CAS Numbers'!M75,$H$3:$I$21,2,FALSE))</f>
        <v>75-10-5</v>
      </c>
      <c r="M75" s="34" t="str">
        <f>IF('HFC Blend CAS Numbers'!N75="","",VLOOKUP('HFC Blend CAS Numbers'!N75,$H$3:$I$21,2,FALSE))</f>
        <v>354-33-6</v>
      </c>
      <c r="N75" s="34" t="str">
        <f>IF('HFC Blend CAS Numbers'!O75="","",VLOOKUP('HFC Blend CAS Numbers'!O75,$H$3:$I$21,2,FALSE))</f>
        <v/>
      </c>
      <c r="O75" s="34" t="str">
        <f>IF('HFC Blend CAS Numbers'!P75="","",VLOOKUP('HFC Blend CAS Numbers'!P75,$H$3:$I$21,2,FALSE))</f>
        <v/>
      </c>
      <c r="P75" s="36" t="str">
        <f>IF('HFC Blend CAS Numbers'!Q75="","",VLOOKUP('HFC Blend CAS Numbers'!Q75,$H$3:$I$21,2,FALSE))</f>
        <v/>
      </c>
      <c r="R75" s="101" t="s">
        <v>173</v>
      </c>
      <c r="S75" s="100" t="s">
        <v>57</v>
      </c>
      <c r="T75" s="100" t="s">
        <v>57</v>
      </c>
    </row>
    <row r="76" spans="2:20" x14ac:dyDescent="0.3">
      <c r="B76" s="101" t="s">
        <v>174</v>
      </c>
      <c r="C76" s="102">
        <f>SUMPRODUCT('HFC Blends'!K58:R58,'HFCs in Blends EV'!F$6:M$6)</f>
        <v>144.15199999999999</v>
      </c>
      <c r="E76" s="101" t="s">
        <v>174</v>
      </c>
      <c r="F76" s="100" t="s">
        <v>167</v>
      </c>
      <c r="K76" s="35" t="s">
        <v>192</v>
      </c>
      <c r="L76" s="34" t="str">
        <f>IF('HFC Blend CAS Numbers'!M76="","",VLOOKUP('HFC Blend CAS Numbers'!M76,$H$3:$I$21,2,FALSE))</f>
        <v>75-10-5</v>
      </c>
      <c r="M76" s="34" t="str">
        <f>IF('HFC Blend CAS Numbers'!N76="","",VLOOKUP('HFC Blend CAS Numbers'!N76,$H$3:$I$21,2,FALSE))</f>
        <v>354-33-6</v>
      </c>
      <c r="N76" s="34" t="str">
        <f>IF('HFC Blend CAS Numbers'!O76="","",VLOOKUP('HFC Blend CAS Numbers'!O76,$H$3:$I$21,2,FALSE))</f>
        <v/>
      </c>
      <c r="O76" s="34" t="str">
        <f>IF('HFC Blend CAS Numbers'!P76="","",VLOOKUP('HFC Blend CAS Numbers'!P76,$H$3:$I$21,2,FALSE))</f>
        <v/>
      </c>
      <c r="P76" s="36" t="str">
        <f>IF('HFC Blend CAS Numbers'!Q76="","",VLOOKUP('HFC Blend CAS Numbers'!Q76,$H$3:$I$21,2,FALSE))</f>
        <v/>
      </c>
      <c r="R76" s="101" t="s">
        <v>174</v>
      </c>
      <c r="S76" s="100" t="s">
        <v>57</v>
      </c>
      <c r="T76" s="100" t="s">
        <v>57</v>
      </c>
    </row>
    <row r="77" spans="2:20" x14ac:dyDescent="0.3">
      <c r="B77" s="101" t="s">
        <v>175</v>
      </c>
      <c r="C77" s="102">
        <f>SUMPRODUCT('HFC Blends'!K59:R59,'HFCs in Blends EV'!F$6:M$6)</f>
        <v>1887.97</v>
      </c>
      <c r="E77" s="101" t="s">
        <v>175</v>
      </c>
      <c r="F77" s="100" t="s">
        <v>139</v>
      </c>
      <c r="K77" s="35" t="s">
        <v>193</v>
      </c>
      <c r="L77" s="34" t="str">
        <f>IF('HFC Blend CAS Numbers'!M77="","",VLOOKUP('HFC Blend CAS Numbers'!M77,$H$3:$I$21,2,FALSE))</f>
        <v>75-10-5</v>
      </c>
      <c r="M77" s="34" t="str">
        <f>IF('HFC Blend CAS Numbers'!N77="","",VLOOKUP('HFC Blend CAS Numbers'!N77,$H$3:$I$21,2,FALSE))</f>
        <v>354-33-6</v>
      </c>
      <c r="N77" s="34" t="str">
        <f>IF('HFC Blend CAS Numbers'!O77="","",VLOOKUP('HFC Blend CAS Numbers'!O77,$H$3:$I$21,2,FALSE))</f>
        <v>811-97-2</v>
      </c>
      <c r="O77" s="34" t="str">
        <f>IF('HFC Blend CAS Numbers'!P77="","",VLOOKUP('HFC Blend CAS Numbers'!P77,$H$3:$I$21,2,FALSE))</f>
        <v>431-89-0</v>
      </c>
      <c r="P77" s="36" t="str">
        <f>IF('HFC Blend CAS Numbers'!Q77="","",VLOOKUP('HFC Blend CAS Numbers'!Q77,$H$3:$I$21,2,FALSE))</f>
        <v/>
      </c>
      <c r="R77" s="101" t="s">
        <v>175</v>
      </c>
      <c r="S77" s="100" t="s">
        <v>57</v>
      </c>
      <c r="T77" s="100" t="s">
        <v>57</v>
      </c>
    </row>
    <row r="78" spans="2:20" x14ac:dyDescent="0.3">
      <c r="B78" s="101" t="s">
        <v>176</v>
      </c>
      <c r="C78" s="102">
        <f>SUMPRODUCT('HFC Blends'!K60:R60,'HFCs in Blends EV'!F$6:M$6)</f>
        <v>87.2</v>
      </c>
      <c r="E78" s="101" t="s">
        <v>176</v>
      </c>
      <c r="F78" s="100" t="s">
        <v>167</v>
      </c>
      <c r="K78" s="35" t="s">
        <v>194</v>
      </c>
      <c r="L78" s="34" t="str">
        <f>IF('HFC Blend CAS Numbers'!M78="","",VLOOKUP('HFC Blend CAS Numbers'!M78,$H$3:$I$21,2,FALSE))</f>
        <v>75-10-5</v>
      </c>
      <c r="M78" s="34" t="str">
        <f>IF('HFC Blend CAS Numbers'!N78="","",VLOOKUP('HFC Blend CAS Numbers'!N78,$H$3:$I$21,2,FALSE))</f>
        <v/>
      </c>
      <c r="N78" s="34" t="str">
        <f>IF('HFC Blend CAS Numbers'!O78="","",VLOOKUP('HFC Blend CAS Numbers'!O78,$H$3:$I$21,2,FALSE))</f>
        <v/>
      </c>
      <c r="O78" s="34" t="str">
        <f>IF('HFC Blend CAS Numbers'!P78="","",VLOOKUP('HFC Blend CAS Numbers'!P78,$H$3:$I$21,2,FALSE))</f>
        <v/>
      </c>
      <c r="P78" s="36" t="str">
        <f>IF('HFC Blend CAS Numbers'!Q78="","",VLOOKUP('HFC Blend CAS Numbers'!Q78,$H$3:$I$21,2,FALSE))</f>
        <v/>
      </c>
      <c r="R78" s="101" t="s">
        <v>176</v>
      </c>
      <c r="S78" s="100" t="s">
        <v>57</v>
      </c>
      <c r="T78" s="100" t="s">
        <v>57</v>
      </c>
    </row>
    <row r="79" spans="2:20" x14ac:dyDescent="0.3">
      <c r="B79" s="101" t="s">
        <v>177</v>
      </c>
      <c r="C79" s="102">
        <f>SUMPRODUCT('HFC Blends'!K61:R61,'HFCs in Blends EV'!F$6:M$6)</f>
        <v>292.52499999999998</v>
      </c>
      <c r="E79" s="101" t="s">
        <v>177</v>
      </c>
      <c r="F79" s="100" t="s">
        <v>167</v>
      </c>
      <c r="K79" s="35" t="s">
        <v>195</v>
      </c>
      <c r="L79" s="34" t="str">
        <f>IF('HFC Blend CAS Numbers'!M79="","",VLOOKUP('HFC Blend CAS Numbers'!M79,$H$3:$I$21,2,FALSE))</f>
        <v>75-10-5</v>
      </c>
      <c r="M79" s="34" t="str">
        <f>IF('HFC Blend CAS Numbers'!N79="","",VLOOKUP('HFC Blend CAS Numbers'!N79,$H$3:$I$21,2,FALSE))</f>
        <v/>
      </c>
      <c r="N79" s="34" t="str">
        <f>IF('HFC Blend CAS Numbers'!O79="","",VLOOKUP('HFC Blend CAS Numbers'!O79,$H$3:$I$21,2,FALSE))</f>
        <v/>
      </c>
      <c r="O79" s="34" t="str">
        <f>IF('HFC Blend CAS Numbers'!P79="","",VLOOKUP('HFC Blend CAS Numbers'!P79,$H$3:$I$21,2,FALSE))</f>
        <v/>
      </c>
      <c r="P79" s="36" t="str">
        <f>IF('HFC Blend CAS Numbers'!Q79="","",VLOOKUP('HFC Blend CAS Numbers'!Q79,$H$3:$I$21,2,FALSE))</f>
        <v/>
      </c>
      <c r="R79" s="101" t="s">
        <v>177</v>
      </c>
      <c r="S79" s="100" t="s">
        <v>57</v>
      </c>
      <c r="T79" s="100" t="s">
        <v>57</v>
      </c>
    </row>
    <row r="80" spans="2:20" x14ac:dyDescent="0.3">
      <c r="B80" s="101" t="s">
        <v>178</v>
      </c>
      <c r="C80" s="102">
        <f>SUMPRODUCT('HFC Blends'!K62:R62,'HFCs in Blends EV'!F$6:M$6)</f>
        <v>128.69999999999999</v>
      </c>
      <c r="E80" s="101" t="s">
        <v>178</v>
      </c>
      <c r="F80" s="100" t="s">
        <v>167</v>
      </c>
      <c r="K80" s="35" t="s">
        <v>196</v>
      </c>
      <c r="L80" s="34" t="str">
        <f>IF('HFC Blend CAS Numbers'!M80="","",VLOOKUP('HFC Blend CAS Numbers'!M80,$H$3:$I$21,2,FALSE))</f>
        <v>75-10-5</v>
      </c>
      <c r="M80" s="34" t="str">
        <f>IF('HFC Blend CAS Numbers'!N80="","",VLOOKUP('HFC Blend CAS Numbers'!N80,$H$3:$I$21,2,FALSE))</f>
        <v/>
      </c>
      <c r="N80" s="34" t="str">
        <f>IF('HFC Blend CAS Numbers'!O80="","",VLOOKUP('HFC Blend CAS Numbers'!O80,$H$3:$I$21,2,FALSE))</f>
        <v/>
      </c>
      <c r="O80" s="34" t="str">
        <f>IF('HFC Blend CAS Numbers'!P80="","",VLOOKUP('HFC Blend CAS Numbers'!P80,$H$3:$I$21,2,FALSE))</f>
        <v/>
      </c>
      <c r="P80" s="36" t="str">
        <f>IF('HFC Blend CAS Numbers'!Q80="","",VLOOKUP('HFC Blend CAS Numbers'!Q80,$H$3:$I$21,2,FALSE))</f>
        <v/>
      </c>
      <c r="R80" s="101" t="s">
        <v>178</v>
      </c>
      <c r="S80" s="100" t="s">
        <v>57</v>
      </c>
      <c r="T80" s="100" t="s">
        <v>57</v>
      </c>
    </row>
    <row r="81" spans="2:20" x14ac:dyDescent="0.3">
      <c r="B81" s="101" t="s">
        <v>179</v>
      </c>
      <c r="C81" s="102">
        <f>SUMPRODUCT('HFC Blends'!K63:R63,'HFCs in Blends EV'!F$6:M$6)</f>
        <v>459.00000000000006</v>
      </c>
      <c r="E81" s="101" t="s">
        <v>179</v>
      </c>
      <c r="F81" s="100" t="s">
        <v>167</v>
      </c>
      <c r="K81" s="35" t="s">
        <v>197</v>
      </c>
      <c r="L81" s="34" t="str">
        <f>IF('HFC Blend CAS Numbers'!M81="","",VLOOKUP('HFC Blend CAS Numbers'!M81,$H$3:$I$21,2,FALSE))</f>
        <v>75-10-5</v>
      </c>
      <c r="M81" s="34" t="str">
        <f>IF('HFC Blend CAS Numbers'!N81="","",VLOOKUP('HFC Blend CAS Numbers'!N81,$H$3:$I$21,2,FALSE))</f>
        <v/>
      </c>
      <c r="N81" s="34" t="str">
        <f>IF('HFC Blend CAS Numbers'!O81="","",VLOOKUP('HFC Blend CAS Numbers'!O81,$H$3:$I$21,2,FALSE))</f>
        <v/>
      </c>
      <c r="O81" s="34" t="str">
        <f>IF('HFC Blend CAS Numbers'!P81="","",VLOOKUP('HFC Blend CAS Numbers'!P81,$H$3:$I$21,2,FALSE))</f>
        <v/>
      </c>
      <c r="P81" s="36" t="str">
        <f>IF('HFC Blend CAS Numbers'!Q81="","",VLOOKUP('HFC Blend CAS Numbers'!Q81,$H$3:$I$21,2,FALSE))</f>
        <v/>
      </c>
      <c r="R81" s="101" t="s">
        <v>179</v>
      </c>
      <c r="S81" s="100" t="s">
        <v>57</v>
      </c>
      <c r="T81" s="100" t="s">
        <v>57</v>
      </c>
    </row>
    <row r="82" spans="2:20" x14ac:dyDescent="0.3">
      <c r="B82" s="101" t="s">
        <v>180</v>
      </c>
      <c r="C82" s="102">
        <f>SUMPRODUCT('HFC Blends'!K64:R64,'HFCs in Blends EV'!F$6:M$6)</f>
        <v>581.50000000000011</v>
      </c>
      <c r="E82" s="101" t="s">
        <v>180</v>
      </c>
      <c r="F82" s="100" t="s">
        <v>167</v>
      </c>
      <c r="K82" s="35" t="s">
        <v>198</v>
      </c>
      <c r="L82" s="34" t="str">
        <f>IF('HFC Blend CAS Numbers'!M82="","",VLOOKUP('HFC Blend CAS Numbers'!M82,$H$3:$I$21,2,FALSE))</f>
        <v>75-10-5</v>
      </c>
      <c r="M82" s="34" t="str">
        <f>IF('HFC Blend CAS Numbers'!N82="","",VLOOKUP('HFC Blend CAS Numbers'!N82,$H$3:$I$21,2,FALSE))</f>
        <v>811-97-2</v>
      </c>
      <c r="N82" s="34" t="str">
        <f>IF('HFC Blend CAS Numbers'!O82="","",VLOOKUP('HFC Blend CAS Numbers'!O82,$H$3:$I$21,2,FALSE))</f>
        <v/>
      </c>
      <c r="O82" s="34" t="str">
        <f>IF('HFC Blend CAS Numbers'!P82="","",VLOOKUP('HFC Blend CAS Numbers'!P82,$H$3:$I$21,2,FALSE))</f>
        <v/>
      </c>
      <c r="P82" s="36" t="str">
        <f>IF('HFC Blend CAS Numbers'!Q82="","",VLOOKUP('HFC Blend CAS Numbers'!Q82,$H$3:$I$21,2,FALSE))</f>
        <v/>
      </c>
      <c r="R82" s="101" t="s">
        <v>180</v>
      </c>
      <c r="S82" s="100" t="s">
        <v>57</v>
      </c>
      <c r="T82" s="100" t="s">
        <v>57</v>
      </c>
    </row>
    <row r="83" spans="2:20" x14ac:dyDescent="0.3">
      <c r="B83" s="101" t="s">
        <v>181</v>
      </c>
      <c r="C83" s="102">
        <f>SUMPRODUCT('HFC Blends'!K65:R65,'HFCs in Blends EV'!F$6:M$6)</f>
        <v>739</v>
      </c>
      <c r="E83" s="101" t="s">
        <v>181</v>
      </c>
      <c r="F83" s="100" t="s">
        <v>167</v>
      </c>
      <c r="K83" s="35" t="s">
        <v>199</v>
      </c>
      <c r="L83" s="34" t="str">
        <f>IF('HFC Blend CAS Numbers'!M83="","",VLOOKUP('HFC Blend CAS Numbers'!M83,$H$3:$I$21,2,FALSE))</f>
        <v>75-10-5</v>
      </c>
      <c r="M83" s="34" t="str">
        <f>IF('HFC Blend CAS Numbers'!N83="","",VLOOKUP('HFC Blend CAS Numbers'!N83,$H$3:$I$21,2,FALSE))</f>
        <v>75-37-6</v>
      </c>
      <c r="N83" s="34" t="str">
        <f>IF('HFC Blend CAS Numbers'!O83="","",VLOOKUP('HFC Blend CAS Numbers'!O83,$H$3:$I$21,2,FALSE))</f>
        <v/>
      </c>
      <c r="O83" s="34" t="str">
        <f>IF('HFC Blend CAS Numbers'!P83="","",VLOOKUP('HFC Blend CAS Numbers'!P83,$H$3:$I$21,2,FALSE))</f>
        <v/>
      </c>
      <c r="P83" s="36" t="str">
        <f>IF('HFC Blend CAS Numbers'!Q83="","",VLOOKUP('HFC Blend CAS Numbers'!Q83,$H$3:$I$21,2,FALSE))</f>
        <v/>
      </c>
      <c r="R83" s="101" t="s">
        <v>181</v>
      </c>
      <c r="S83" s="100" t="s">
        <v>57</v>
      </c>
      <c r="T83" s="100" t="s">
        <v>57</v>
      </c>
    </row>
    <row r="84" spans="2:20" x14ac:dyDescent="0.3">
      <c r="B84" s="101" t="s">
        <v>182</v>
      </c>
      <c r="C84" s="102">
        <f>SUMPRODUCT('HFC Blends'!K66:R66,'HFCs in Blends EV'!F$6:M$6)</f>
        <v>1385.8</v>
      </c>
      <c r="E84" s="101" t="s">
        <v>182</v>
      </c>
      <c r="F84" s="100" t="s">
        <v>161</v>
      </c>
      <c r="K84" s="35" t="s">
        <v>200</v>
      </c>
      <c r="L84" s="34" t="str">
        <f>IF('HFC Blend CAS Numbers'!M84="","",VLOOKUP('HFC Blend CAS Numbers'!M84,$H$3:$I$21,2,FALSE))</f>
        <v>75-10-5</v>
      </c>
      <c r="M84" s="34" t="str">
        <f>IF('HFC Blend CAS Numbers'!N84="","",VLOOKUP('HFC Blend CAS Numbers'!N84,$H$3:$I$21,2,FALSE))</f>
        <v>75-37-6</v>
      </c>
      <c r="N84" s="34" t="str">
        <f>IF('HFC Blend CAS Numbers'!O84="","",VLOOKUP('HFC Blend CAS Numbers'!O84,$H$3:$I$21,2,FALSE))</f>
        <v/>
      </c>
      <c r="O84" s="34" t="str">
        <f>IF('HFC Blend CAS Numbers'!P84="","",VLOOKUP('HFC Blend CAS Numbers'!P84,$H$3:$I$21,2,FALSE))</f>
        <v/>
      </c>
      <c r="P84" s="36" t="str">
        <f>IF('HFC Blend CAS Numbers'!Q84="","",VLOOKUP('HFC Blend CAS Numbers'!Q84,$H$3:$I$21,2,FALSE))</f>
        <v/>
      </c>
      <c r="R84" s="101" t="s">
        <v>182</v>
      </c>
      <c r="S84" s="100" t="s">
        <v>57</v>
      </c>
      <c r="T84" s="100" t="s">
        <v>57</v>
      </c>
    </row>
    <row r="85" spans="2:20" x14ac:dyDescent="0.3">
      <c r="B85" s="101" t="s">
        <v>183</v>
      </c>
      <c r="C85" s="102">
        <f>SUMPRODUCT('HFC Blends'!K67:R67,'HFCs in Blends EV'!F$6:M$6)</f>
        <v>1320.05</v>
      </c>
      <c r="E85" s="101" t="s">
        <v>183</v>
      </c>
      <c r="F85" s="100" t="s">
        <v>161</v>
      </c>
      <c r="K85" s="35" t="s">
        <v>201</v>
      </c>
      <c r="L85" s="34" t="str">
        <f>IF('HFC Blend CAS Numbers'!M85="","",VLOOKUP('HFC Blend CAS Numbers'!M85,$H$3:$I$21,2,FALSE))</f>
        <v>75-10-5</v>
      </c>
      <c r="M85" s="34" t="str">
        <f>IF('HFC Blend CAS Numbers'!N85="","",VLOOKUP('HFC Blend CAS Numbers'!N85,$H$3:$I$21,2,FALSE))</f>
        <v>354-33-6</v>
      </c>
      <c r="N85" s="34" t="str">
        <f>IF('HFC Blend CAS Numbers'!O85="","",VLOOKUP('HFC Blend CAS Numbers'!O85,$H$3:$I$21,2,FALSE))</f>
        <v>811-97-2</v>
      </c>
      <c r="O85" s="34" t="str">
        <f>IF('HFC Blend CAS Numbers'!P85="","",VLOOKUP('HFC Blend CAS Numbers'!P85,$H$3:$I$21,2,FALSE))</f>
        <v>431-89-0</v>
      </c>
      <c r="P85" s="36" t="str">
        <f>IF('HFC Blend CAS Numbers'!Q85="","",VLOOKUP('HFC Blend CAS Numbers'!Q85,$H$3:$I$21,2,FALSE))</f>
        <v>690-39-1</v>
      </c>
      <c r="R85" s="101" t="s">
        <v>183</v>
      </c>
      <c r="S85" s="100" t="s">
        <v>57</v>
      </c>
      <c r="T85" s="100" t="s">
        <v>57</v>
      </c>
    </row>
    <row r="86" spans="2:20" x14ac:dyDescent="0.3">
      <c r="B86" s="101" t="s">
        <v>184</v>
      </c>
      <c r="C86" s="102">
        <f>SUMPRODUCT('HFC Blends'!K68:R68,'HFCs in Blends EV'!F$6:M$6)</f>
        <v>1396.0350000000001</v>
      </c>
      <c r="E86" s="101" t="s">
        <v>184</v>
      </c>
      <c r="F86" s="100" t="s">
        <v>161</v>
      </c>
      <c r="K86" s="35" t="s">
        <v>202</v>
      </c>
      <c r="L86" s="34" t="str">
        <f>IF('HFC Blend CAS Numbers'!M86="","",VLOOKUP('HFC Blend CAS Numbers'!M86,$H$3:$I$21,2,FALSE))</f>
        <v>75-10-5</v>
      </c>
      <c r="M86" s="34" t="str">
        <f>IF('HFC Blend CAS Numbers'!N86="","",VLOOKUP('HFC Blend CAS Numbers'!N86,$H$3:$I$21,2,FALSE))</f>
        <v/>
      </c>
      <c r="N86" s="34" t="str">
        <f>IF('HFC Blend CAS Numbers'!O86="","",VLOOKUP('HFC Blend CAS Numbers'!O86,$H$3:$I$21,2,FALSE))</f>
        <v/>
      </c>
      <c r="O86" s="34" t="str">
        <f>IF('HFC Blend CAS Numbers'!P86="","",VLOOKUP('HFC Blend CAS Numbers'!P86,$H$3:$I$21,2,FALSE))</f>
        <v/>
      </c>
      <c r="P86" s="36" t="str">
        <f>IF('HFC Blend CAS Numbers'!Q86="","",VLOOKUP('HFC Blend CAS Numbers'!Q86,$H$3:$I$21,2,FALSE))</f>
        <v/>
      </c>
      <c r="R86" s="101" t="s">
        <v>184</v>
      </c>
      <c r="S86" s="100" t="s">
        <v>57</v>
      </c>
      <c r="T86" s="100" t="s">
        <v>57</v>
      </c>
    </row>
    <row r="87" spans="2:20" x14ac:dyDescent="0.3">
      <c r="B87" s="101" t="s">
        <v>185</v>
      </c>
      <c r="C87" s="102">
        <f>SUMPRODUCT('HFC Blends'!K69:R69,'HFCs in Blends EV'!F$6:M$6)</f>
        <v>1410.99</v>
      </c>
      <c r="E87" s="101" t="s">
        <v>185</v>
      </c>
      <c r="F87" s="100" t="s">
        <v>161</v>
      </c>
      <c r="K87" s="35" t="s">
        <v>203</v>
      </c>
      <c r="L87" s="34" t="str">
        <f>IF('HFC Blend CAS Numbers'!M87="","",VLOOKUP('HFC Blend CAS Numbers'!M87,$H$3:$I$21,2,FALSE))</f>
        <v>75-10-5</v>
      </c>
      <c r="M87" s="34" t="str">
        <f>IF('HFC Blend CAS Numbers'!N87="","",VLOOKUP('HFC Blend CAS Numbers'!N87,$H$3:$I$21,2,FALSE))</f>
        <v/>
      </c>
      <c r="N87" s="34" t="str">
        <f>IF('HFC Blend CAS Numbers'!O87="","",VLOOKUP('HFC Blend CAS Numbers'!O87,$H$3:$I$21,2,FALSE))</f>
        <v/>
      </c>
      <c r="O87" s="34" t="str">
        <f>IF('HFC Blend CAS Numbers'!P87="","",VLOOKUP('HFC Blend CAS Numbers'!P87,$H$3:$I$21,2,FALSE))</f>
        <v/>
      </c>
      <c r="P87" s="36" t="str">
        <f>IF('HFC Blend CAS Numbers'!Q87="","",VLOOKUP('HFC Blend CAS Numbers'!Q87,$H$3:$I$21,2,FALSE))</f>
        <v/>
      </c>
      <c r="R87" s="101" t="s">
        <v>185</v>
      </c>
      <c r="S87" s="100" t="s">
        <v>57</v>
      </c>
      <c r="T87" s="100" t="s">
        <v>57</v>
      </c>
    </row>
    <row r="88" spans="2:20" x14ac:dyDescent="0.3">
      <c r="B88" s="101" t="s">
        <v>186</v>
      </c>
      <c r="C88" s="102">
        <f>SUMPRODUCT('HFC Blends'!K70:R70,'HFCs in Blends EV'!F$6:M$6)</f>
        <v>1249.7</v>
      </c>
      <c r="E88" s="101" t="s">
        <v>186</v>
      </c>
      <c r="F88" s="100" t="s">
        <v>161</v>
      </c>
      <c r="K88" s="35" t="s">
        <v>204</v>
      </c>
      <c r="L88" s="34" t="str">
        <f>IF('HFC Blend CAS Numbers'!M88="","",VLOOKUP('HFC Blend CAS Numbers'!M88,$H$3:$I$21,2,FALSE))</f>
        <v>75-10-5</v>
      </c>
      <c r="M88" s="34" t="str">
        <f>IF('HFC Blend CAS Numbers'!N88="","",VLOOKUP('HFC Blend CAS Numbers'!N88,$H$3:$I$21,2,FALSE))</f>
        <v>354-33-6</v>
      </c>
      <c r="N88" s="34" t="str">
        <f>IF('HFC Blend CAS Numbers'!O88="","",VLOOKUP('HFC Blend CAS Numbers'!O88,$H$3:$I$21,2,FALSE))</f>
        <v>811-97-2</v>
      </c>
      <c r="O88" s="34" t="str">
        <f>IF('HFC Blend CAS Numbers'!P88="","",VLOOKUP('HFC Blend CAS Numbers'!P88,$H$3:$I$21,2,FALSE))</f>
        <v/>
      </c>
      <c r="P88" s="36" t="str">
        <f>IF('HFC Blend CAS Numbers'!Q88="","",VLOOKUP('HFC Blend CAS Numbers'!Q88,$H$3:$I$21,2,FALSE))</f>
        <v/>
      </c>
      <c r="R88" s="101" t="s">
        <v>186</v>
      </c>
      <c r="S88" s="100" t="s">
        <v>57</v>
      </c>
      <c r="T88" s="100" t="s">
        <v>57</v>
      </c>
    </row>
    <row r="89" spans="2:20" x14ac:dyDescent="0.3">
      <c r="B89" s="101" t="s">
        <v>187</v>
      </c>
      <c r="C89" s="102">
        <f>SUMPRODUCT('HFC Blends'!K71:R71,'HFCs in Blends EV'!F$6:M$6)</f>
        <v>600.6</v>
      </c>
      <c r="E89" s="101" t="s">
        <v>187</v>
      </c>
      <c r="F89" s="100" t="s">
        <v>167</v>
      </c>
      <c r="K89" s="35" t="s">
        <v>205</v>
      </c>
      <c r="L89" s="34" t="str">
        <f>IF('HFC Blend CAS Numbers'!M89="","",VLOOKUP('HFC Blend CAS Numbers'!M89,$H$3:$I$21,2,FALSE))</f>
        <v>75-10-5</v>
      </c>
      <c r="M89" s="34" t="str">
        <f>IF('HFC Blend CAS Numbers'!N89="","",VLOOKUP('HFC Blend CAS Numbers'!N89,$H$3:$I$21,2,FALSE))</f>
        <v>354-33-6</v>
      </c>
      <c r="N89" s="34" t="str">
        <f>IF('HFC Blend CAS Numbers'!O89="","",VLOOKUP('HFC Blend CAS Numbers'!O89,$H$3:$I$21,2,FALSE))</f>
        <v>811-97-2</v>
      </c>
      <c r="O89" s="34" t="str">
        <f>IF('HFC Blend CAS Numbers'!P89="","",VLOOKUP('HFC Blend CAS Numbers'!P89,$H$3:$I$21,2,FALSE))</f>
        <v/>
      </c>
      <c r="P89" s="36" t="str">
        <f>IF('HFC Blend CAS Numbers'!Q89="","",VLOOKUP('HFC Blend CAS Numbers'!Q89,$H$3:$I$21,2,FALSE))</f>
        <v/>
      </c>
      <c r="R89" s="101" t="s">
        <v>187</v>
      </c>
      <c r="S89" s="100" t="s">
        <v>57</v>
      </c>
      <c r="T89" s="100" t="s">
        <v>57</v>
      </c>
    </row>
    <row r="90" spans="2:20" x14ac:dyDescent="0.3">
      <c r="B90" s="101" t="s">
        <v>188</v>
      </c>
      <c r="C90" s="102">
        <f>SUMPRODUCT('HFC Blends'!K72:R72,'HFCs in Blends EV'!F$6:M$6)</f>
        <v>145.85999999999999</v>
      </c>
      <c r="E90" s="101" t="s">
        <v>188</v>
      </c>
      <c r="F90" s="100" t="s">
        <v>167</v>
      </c>
      <c r="K90" s="35" t="s">
        <v>206</v>
      </c>
      <c r="L90" s="34" t="str">
        <f>IF('HFC Blend CAS Numbers'!M90="","",VLOOKUP('HFC Blend CAS Numbers'!M90,$H$3:$I$21,2,FALSE))</f>
        <v>75-10-5</v>
      </c>
      <c r="M90" s="34" t="str">
        <f>IF('HFC Blend CAS Numbers'!N90="","",VLOOKUP('HFC Blend CAS Numbers'!N90,$H$3:$I$21,2,FALSE))</f>
        <v>354-33-6</v>
      </c>
      <c r="N90" s="34" t="str">
        <f>IF('HFC Blend CAS Numbers'!O90="","",VLOOKUP('HFC Blend CAS Numbers'!O90,$H$3:$I$21,2,FALSE))</f>
        <v>811-97-2</v>
      </c>
      <c r="O90" s="34" t="str">
        <f>IF('HFC Blend CAS Numbers'!P90="","",VLOOKUP('HFC Blend CAS Numbers'!P90,$H$3:$I$21,2,FALSE))</f>
        <v/>
      </c>
      <c r="P90" s="36" t="str">
        <f>IF('HFC Blend CAS Numbers'!Q90="","",VLOOKUP('HFC Blend CAS Numbers'!Q90,$H$3:$I$21,2,FALSE))</f>
        <v/>
      </c>
      <c r="R90" s="101" t="s">
        <v>188</v>
      </c>
      <c r="S90" s="100" t="s">
        <v>57</v>
      </c>
      <c r="T90" s="100" t="s">
        <v>57</v>
      </c>
    </row>
    <row r="91" spans="2:20" x14ac:dyDescent="0.3">
      <c r="B91" s="101" t="s">
        <v>189</v>
      </c>
      <c r="C91" s="102">
        <f>SUMPRODUCT('HFC Blends'!K73:R73,'HFCs in Blends EV'!F$6:M$6)</f>
        <v>160.16</v>
      </c>
      <c r="E91" s="101" t="s">
        <v>189</v>
      </c>
      <c r="F91" s="100" t="s">
        <v>167</v>
      </c>
      <c r="K91" s="35" t="s">
        <v>207</v>
      </c>
      <c r="L91" s="34" t="str">
        <f>IF('HFC Blend CAS Numbers'!M91="","",VLOOKUP('HFC Blend CAS Numbers'!M91,$H$3:$I$21,2,FALSE))</f>
        <v>354-33-6</v>
      </c>
      <c r="M91" s="34" t="str">
        <f>IF('HFC Blend CAS Numbers'!N91="","",VLOOKUP('HFC Blend CAS Numbers'!N91,$H$3:$I$21,2,FALSE))</f>
        <v>811-97-2</v>
      </c>
      <c r="N91" s="34" t="str">
        <f>IF('HFC Blend CAS Numbers'!O91="","",VLOOKUP('HFC Blend CAS Numbers'!O91,$H$3:$I$21,2,FALSE))</f>
        <v>420-46-2</v>
      </c>
      <c r="O91" s="34" t="str">
        <f>IF('HFC Blend CAS Numbers'!P91="","",VLOOKUP('HFC Blend CAS Numbers'!P91,$H$3:$I$21,2,FALSE))</f>
        <v>431-89-0</v>
      </c>
      <c r="P91" s="36" t="str">
        <f>IF('HFC Blend CAS Numbers'!Q91="","",VLOOKUP('HFC Blend CAS Numbers'!Q91,$H$3:$I$21,2,FALSE))</f>
        <v/>
      </c>
      <c r="R91" s="101" t="s">
        <v>189</v>
      </c>
      <c r="S91" s="100" t="s">
        <v>57</v>
      </c>
      <c r="T91" s="100" t="s">
        <v>57</v>
      </c>
    </row>
    <row r="92" spans="2:20" x14ac:dyDescent="0.3">
      <c r="B92" s="101" t="s">
        <v>190</v>
      </c>
      <c r="C92" s="102">
        <f>SUMPRODUCT('HFC Blends'!K74:R74,'HFCs in Blends EV'!F$6:M$6)</f>
        <v>2139.25</v>
      </c>
      <c r="E92" s="101" t="s">
        <v>190</v>
      </c>
      <c r="F92" s="100" t="s">
        <v>134</v>
      </c>
      <c r="K92" s="35" t="s">
        <v>208</v>
      </c>
      <c r="L92" s="34" t="str">
        <f>IF('HFC Blend CAS Numbers'!M92="","",VLOOKUP('HFC Blend CAS Numbers'!M92,$H$3:$I$21,2,FALSE))</f>
        <v>75-10-5</v>
      </c>
      <c r="M92" s="34" t="str">
        <f>IF('HFC Blend CAS Numbers'!N92="","",VLOOKUP('HFC Blend CAS Numbers'!N92,$H$3:$I$21,2,FALSE))</f>
        <v>354-33-6</v>
      </c>
      <c r="N92" s="34" t="str">
        <f>IF('HFC Blend CAS Numbers'!O92="","",VLOOKUP('HFC Blend CAS Numbers'!O92,$H$3:$I$21,2,FALSE))</f>
        <v>811-97-2</v>
      </c>
      <c r="O92" s="34" t="str">
        <f>IF('HFC Blend CAS Numbers'!P92="","",VLOOKUP('HFC Blend CAS Numbers'!P92,$H$3:$I$21,2,FALSE))</f>
        <v>420-46-2</v>
      </c>
      <c r="P92" s="36" t="str">
        <f>IF('HFC Blend CAS Numbers'!Q92="","",VLOOKUP('HFC Blend CAS Numbers'!Q92,$H$3:$I$21,2,FALSE))</f>
        <v/>
      </c>
      <c r="R92" s="101" t="s">
        <v>190</v>
      </c>
      <c r="S92" s="100" t="s">
        <v>57</v>
      </c>
      <c r="T92" s="100" t="s">
        <v>57</v>
      </c>
    </row>
    <row r="93" spans="2:20" x14ac:dyDescent="0.3">
      <c r="B93" s="101" t="s">
        <v>191</v>
      </c>
      <c r="C93" s="102">
        <f>SUMPRODUCT('HFC Blends'!K75:R75,'HFCs in Blends EV'!F$6:M$6)</f>
        <v>697.25</v>
      </c>
      <c r="E93" s="101" t="s">
        <v>191</v>
      </c>
      <c r="F93" s="100" t="s">
        <v>167</v>
      </c>
      <c r="K93" s="35" t="s">
        <v>209</v>
      </c>
      <c r="L93" s="34" t="str">
        <f>IF('HFC Blend CAS Numbers'!M93="","",VLOOKUP('HFC Blend CAS Numbers'!M93,$H$3:$I$21,2,FALSE))</f>
        <v>75-10-5</v>
      </c>
      <c r="M93" s="34" t="str">
        <f>IF('HFC Blend CAS Numbers'!N93="","",VLOOKUP('HFC Blend CAS Numbers'!N93,$H$3:$I$21,2,FALSE))</f>
        <v>354-33-6</v>
      </c>
      <c r="N93" s="34" t="str">
        <f>IF('HFC Blend CAS Numbers'!O93="","",VLOOKUP('HFC Blend CAS Numbers'!O93,$H$3:$I$21,2,FALSE))</f>
        <v>811-97-2</v>
      </c>
      <c r="O93" s="34" t="str">
        <f>IF('HFC Blend CAS Numbers'!P93="","",VLOOKUP('HFC Blend CAS Numbers'!P93,$H$3:$I$21,2,FALSE))</f>
        <v/>
      </c>
      <c r="P93" s="36" t="str">
        <f>IF('HFC Blend CAS Numbers'!Q93="","",VLOOKUP('HFC Blend CAS Numbers'!Q93,$H$3:$I$21,2,FALSE))</f>
        <v/>
      </c>
      <c r="R93" s="101" t="s">
        <v>191</v>
      </c>
      <c r="S93" s="100" t="s">
        <v>57</v>
      </c>
      <c r="T93" s="100" t="s">
        <v>57</v>
      </c>
    </row>
    <row r="94" spans="2:20" x14ac:dyDescent="0.3">
      <c r="B94" s="101" t="s">
        <v>192</v>
      </c>
      <c r="C94" s="102">
        <f>SUMPRODUCT('HFC Blends'!K76:R76,'HFCs in Blends EV'!F$6:M$6)</f>
        <v>2219.375</v>
      </c>
      <c r="E94" s="101" t="s">
        <v>192</v>
      </c>
      <c r="F94" s="100" t="s">
        <v>134</v>
      </c>
      <c r="K94" s="35" t="s">
        <v>210</v>
      </c>
      <c r="L94" s="34" t="str">
        <f>IF('HFC Blend CAS Numbers'!M94="","",VLOOKUP('HFC Blend CAS Numbers'!M94,$H$3:$I$21,2,FALSE))</f>
        <v>75-10-5</v>
      </c>
      <c r="M94" s="34" t="str">
        <f>IF('HFC Blend CAS Numbers'!N94="","",VLOOKUP('HFC Blend CAS Numbers'!N94,$H$3:$I$21,2,FALSE))</f>
        <v>354-33-6</v>
      </c>
      <c r="N94" s="34" t="str">
        <f>IF('HFC Blend CAS Numbers'!O94="","",VLOOKUP('HFC Blend CAS Numbers'!O94,$H$3:$I$21,2,FALSE))</f>
        <v>431-89-0</v>
      </c>
      <c r="O94" s="34" t="str">
        <f>IF('HFC Blend CAS Numbers'!P94="","",VLOOKUP('HFC Blend CAS Numbers'!P94,$H$3:$I$21,2,FALSE))</f>
        <v/>
      </c>
      <c r="P94" s="36" t="str">
        <f>IF('HFC Blend CAS Numbers'!Q94="","",VLOOKUP('HFC Blend CAS Numbers'!Q94,$H$3:$I$21,2,FALSE))</f>
        <v/>
      </c>
      <c r="R94" s="101" t="s">
        <v>192</v>
      </c>
      <c r="S94" s="100" t="s">
        <v>57</v>
      </c>
      <c r="T94" s="100" t="s">
        <v>57</v>
      </c>
    </row>
    <row r="95" spans="2:20" x14ac:dyDescent="0.3">
      <c r="B95" s="101" t="s">
        <v>193</v>
      </c>
      <c r="C95" s="102">
        <f>SUMPRODUCT('HFC Blends'!K77:R77,'HFCs in Blends EV'!F$6:M$6)</f>
        <v>1765.34</v>
      </c>
      <c r="E95" s="101" t="s">
        <v>193</v>
      </c>
      <c r="F95" s="100" t="s">
        <v>139</v>
      </c>
      <c r="K95" s="35" t="s">
        <v>211</v>
      </c>
      <c r="L95" s="34" t="str">
        <f>IF('HFC Blend CAS Numbers'!M95="","",VLOOKUP('HFC Blend CAS Numbers'!M95,$H$3:$I$21,2,FALSE))</f>
        <v>75-10-5</v>
      </c>
      <c r="M95" s="34" t="str">
        <f>IF('HFC Blend CAS Numbers'!N95="","",VLOOKUP('HFC Blend CAS Numbers'!N95,$H$3:$I$21,2,FALSE))</f>
        <v/>
      </c>
      <c r="N95" s="34" t="str">
        <f>IF('HFC Blend CAS Numbers'!O95="","",VLOOKUP('HFC Blend CAS Numbers'!O95,$H$3:$I$21,2,FALSE))</f>
        <v/>
      </c>
      <c r="O95" s="34" t="str">
        <f>IF('HFC Blend CAS Numbers'!P95="","",VLOOKUP('HFC Blend CAS Numbers'!P95,$H$3:$I$21,2,FALSE))</f>
        <v/>
      </c>
      <c r="P95" s="36" t="str">
        <f>IF('HFC Blend CAS Numbers'!Q95="","",VLOOKUP('HFC Blend CAS Numbers'!Q95,$H$3:$I$21,2,FALSE))</f>
        <v/>
      </c>
      <c r="R95" s="101" t="s">
        <v>193</v>
      </c>
      <c r="S95" s="100" t="s">
        <v>57</v>
      </c>
      <c r="T95" s="100" t="s">
        <v>57</v>
      </c>
    </row>
    <row r="96" spans="2:20" x14ac:dyDescent="0.3">
      <c r="B96" s="101" t="s">
        <v>194</v>
      </c>
      <c r="C96" s="102">
        <f>SUMPRODUCT('HFC Blends'!K78:R78,'HFCs in Blends EV'!F$6:M$6)</f>
        <v>236.24999999999997</v>
      </c>
      <c r="E96" s="101" t="s">
        <v>194</v>
      </c>
      <c r="F96" s="100" t="s">
        <v>167</v>
      </c>
      <c r="K96" s="35" t="s">
        <v>212</v>
      </c>
      <c r="L96" s="34" t="str">
        <f>IF('HFC Blend CAS Numbers'!M96="","",VLOOKUP('HFC Blend CAS Numbers'!M96,$H$3:$I$21,2,FALSE))</f>
        <v>75-10-5</v>
      </c>
      <c r="M96" s="34" t="str">
        <f>IF('HFC Blend CAS Numbers'!N96="","",VLOOKUP('HFC Blend CAS Numbers'!N96,$H$3:$I$21,2,FALSE))</f>
        <v>354-33-6</v>
      </c>
      <c r="N96" s="34" t="str">
        <f>IF('HFC Blend CAS Numbers'!O96="","",VLOOKUP('HFC Blend CAS Numbers'!O96,$H$3:$I$21,2,FALSE))</f>
        <v/>
      </c>
      <c r="O96" s="34" t="str">
        <f>IF('HFC Blend CAS Numbers'!P96="","",VLOOKUP('HFC Blend CAS Numbers'!P96,$H$3:$I$21,2,FALSE))</f>
        <v/>
      </c>
      <c r="P96" s="36" t="str">
        <f>IF('HFC Blend CAS Numbers'!Q96="","",VLOOKUP('HFC Blend CAS Numbers'!Q96,$H$3:$I$21,2,FALSE))</f>
        <v/>
      </c>
      <c r="R96" s="101" t="s">
        <v>194</v>
      </c>
      <c r="S96" s="100" t="s">
        <v>57</v>
      </c>
      <c r="T96" s="100" t="s">
        <v>57</v>
      </c>
    </row>
    <row r="97" spans="2:20" x14ac:dyDescent="0.3">
      <c r="B97" s="101" t="s">
        <v>195</v>
      </c>
      <c r="C97" s="102">
        <f>SUMPRODUCT('HFC Blends'!K79:R79,'HFCs in Blends EV'!F$6:M$6)</f>
        <v>465.07500000000005</v>
      </c>
      <c r="E97" s="101" t="s">
        <v>195</v>
      </c>
      <c r="F97" s="100" t="s">
        <v>167</v>
      </c>
      <c r="K97" s="35" t="s">
        <v>213</v>
      </c>
      <c r="L97" s="34" t="str">
        <f>IF('HFC Blend CAS Numbers'!M97="","",VLOOKUP('HFC Blend CAS Numbers'!M97,$H$3:$I$21,2,FALSE))</f>
        <v>75-10-5</v>
      </c>
      <c r="M97" s="34" t="str">
        <f>IF('HFC Blend CAS Numbers'!N97="","",VLOOKUP('HFC Blend CAS Numbers'!N97,$H$3:$I$21,2,FALSE))</f>
        <v>354-33-6</v>
      </c>
      <c r="N97" s="34" t="str">
        <f>IF('HFC Blend CAS Numbers'!O97="","",VLOOKUP('HFC Blend CAS Numbers'!O97,$H$3:$I$21,2,FALSE))</f>
        <v>811-97-2</v>
      </c>
      <c r="O97" s="34" t="str">
        <f>IF('HFC Blend CAS Numbers'!P97="","",VLOOKUP('HFC Blend CAS Numbers'!P97,$H$3:$I$21,2,FALSE))</f>
        <v/>
      </c>
      <c r="P97" s="36" t="str">
        <f>IF('HFC Blend CAS Numbers'!Q97="","",VLOOKUP('HFC Blend CAS Numbers'!Q97,$H$3:$I$21,2,FALSE))</f>
        <v/>
      </c>
      <c r="R97" s="101" t="s">
        <v>195</v>
      </c>
      <c r="S97" s="100" t="s">
        <v>57</v>
      </c>
      <c r="T97" s="100" t="s">
        <v>57</v>
      </c>
    </row>
    <row r="98" spans="2:20" x14ac:dyDescent="0.3">
      <c r="B98" s="101" t="s">
        <v>196</v>
      </c>
      <c r="C98" s="102">
        <f>SUMPRODUCT('HFC Blends'!K80:R80,'HFCs in Blends EV'!F$6:M$6)</f>
        <v>145.125</v>
      </c>
      <c r="E98" s="101" t="s">
        <v>196</v>
      </c>
      <c r="F98" s="100" t="s">
        <v>167</v>
      </c>
      <c r="K98" s="35" t="s">
        <v>214</v>
      </c>
      <c r="L98" s="34" t="str">
        <f>IF('HFC Blend CAS Numbers'!M98="","",VLOOKUP('HFC Blend CAS Numbers'!M98,$H$3:$I$21,2,FALSE))</f>
        <v>75-10-5</v>
      </c>
      <c r="M98" s="34" t="str">
        <f>IF('HFC Blend CAS Numbers'!N98="","",VLOOKUP('HFC Blend CAS Numbers'!N98,$H$3:$I$21,2,FALSE))</f>
        <v/>
      </c>
      <c r="N98" s="34" t="str">
        <f>IF('HFC Blend CAS Numbers'!O98="","",VLOOKUP('HFC Blend CAS Numbers'!O98,$H$3:$I$21,2,FALSE))</f>
        <v/>
      </c>
      <c r="O98" s="34" t="str">
        <f>IF('HFC Blend CAS Numbers'!P98="","",VLOOKUP('HFC Blend CAS Numbers'!P98,$H$3:$I$21,2,FALSE))</f>
        <v/>
      </c>
      <c r="P98" s="36" t="str">
        <f>IF('HFC Blend CAS Numbers'!Q98="","",VLOOKUP('HFC Blend CAS Numbers'!Q98,$H$3:$I$21,2,FALSE))</f>
        <v/>
      </c>
      <c r="R98" s="101" t="s">
        <v>196</v>
      </c>
      <c r="S98" s="100" t="s">
        <v>57</v>
      </c>
      <c r="T98" s="100" t="s">
        <v>57</v>
      </c>
    </row>
    <row r="99" spans="2:20" x14ac:dyDescent="0.3">
      <c r="B99" s="101" t="s">
        <v>197</v>
      </c>
      <c r="C99" s="102">
        <f>SUMPRODUCT('HFC Blends'!K81:R81,'HFCs in Blends EV'!F$6:M$6)</f>
        <v>145.125</v>
      </c>
      <c r="E99" s="101" t="s">
        <v>197</v>
      </c>
      <c r="F99" s="100" t="s">
        <v>167</v>
      </c>
      <c r="K99" s="35" t="s">
        <v>215</v>
      </c>
      <c r="L99" s="34" t="str">
        <f>IF('HFC Blend CAS Numbers'!M99="","",VLOOKUP('HFC Blend CAS Numbers'!M99,$H$3:$I$21,2,FALSE))</f>
        <v>75-10-5</v>
      </c>
      <c r="M99" s="34" t="str">
        <f>IF('HFC Blend CAS Numbers'!N99="","",VLOOKUP('HFC Blend CAS Numbers'!N99,$H$3:$I$21,2,FALSE))</f>
        <v>354-33-6</v>
      </c>
      <c r="N99" s="34" t="str">
        <f>IF('HFC Blend CAS Numbers'!O99="","",VLOOKUP('HFC Blend CAS Numbers'!O99,$H$3:$I$21,2,FALSE))</f>
        <v/>
      </c>
      <c r="O99" s="34" t="str">
        <f>IF('HFC Blend CAS Numbers'!P99="","",VLOOKUP('HFC Blend CAS Numbers'!P99,$H$3:$I$21,2,FALSE))</f>
        <v/>
      </c>
      <c r="P99" s="36" t="str">
        <f>IF('HFC Blend CAS Numbers'!Q99="","",VLOOKUP('HFC Blend CAS Numbers'!Q99,$H$3:$I$21,2,FALSE))</f>
        <v/>
      </c>
      <c r="R99" s="101" t="s">
        <v>197</v>
      </c>
      <c r="S99" s="100" t="s">
        <v>57</v>
      </c>
      <c r="T99" s="100" t="s">
        <v>57</v>
      </c>
    </row>
    <row r="100" spans="2:20" x14ac:dyDescent="0.3">
      <c r="B100" s="101" t="s">
        <v>198</v>
      </c>
      <c r="C100" s="102">
        <f>SUMPRODUCT('HFC Blends'!K82:R82,'HFCs in Blends EV'!F$6:M$6)</f>
        <v>684</v>
      </c>
      <c r="E100" s="101" t="s">
        <v>198</v>
      </c>
      <c r="F100" s="100" t="s">
        <v>167</v>
      </c>
      <c r="K100" s="35" t="s">
        <v>216</v>
      </c>
      <c r="L100" s="34" t="str">
        <f>IF('HFC Blend CAS Numbers'!M100="","",VLOOKUP('HFC Blend CAS Numbers'!M100,$H$3:$I$21,2,FALSE))</f>
        <v>75-10-5</v>
      </c>
      <c r="M100" s="34" t="str">
        <f>IF('HFC Blend CAS Numbers'!N100="","",VLOOKUP('HFC Blend CAS Numbers'!N100,$H$3:$I$21,2,FALSE))</f>
        <v>354-33-6</v>
      </c>
      <c r="N100" s="34" t="str">
        <f>IF('HFC Blend CAS Numbers'!O100="","",VLOOKUP('HFC Blend CAS Numbers'!O100,$H$3:$I$21,2,FALSE))</f>
        <v>811-97-2</v>
      </c>
      <c r="O100" s="34" t="str">
        <f>IF('HFC Blend CAS Numbers'!P100="","",VLOOKUP('HFC Blend CAS Numbers'!P100,$H$3:$I$21,2,FALSE))</f>
        <v>431-89-0</v>
      </c>
      <c r="P100" s="36" t="str">
        <f>IF('HFC Blend CAS Numbers'!Q100="","",VLOOKUP('HFC Blend CAS Numbers'!Q100,$H$3:$I$21,2,FALSE))</f>
        <v/>
      </c>
      <c r="R100" s="101" t="s">
        <v>198</v>
      </c>
      <c r="S100" s="100" t="s">
        <v>57</v>
      </c>
      <c r="T100" s="100" t="s">
        <v>57</v>
      </c>
    </row>
    <row r="101" spans="2:20" x14ac:dyDescent="0.3">
      <c r="B101" s="101" t="s">
        <v>199</v>
      </c>
      <c r="C101" s="102">
        <f>SUMPRODUCT('HFC Blends'!K83:R83,'HFCs in Blends EV'!F$6:M$6)</f>
        <v>136.38</v>
      </c>
      <c r="E101" s="101" t="s">
        <v>199</v>
      </c>
      <c r="F101" s="100" t="s">
        <v>167</v>
      </c>
      <c r="K101" s="35" t="s">
        <v>217</v>
      </c>
      <c r="L101" s="34" t="str">
        <f>IF('HFC Blend CAS Numbers'!M101="","",VLOOKUP('HFC Blend CAS Numbers'!M101,$H$3:$I$21,2,FALSE))</f>
        <v>75-10-5</v>
      </c>
      <c r="M101" s="34" t="str">
        <f>IF('HFC Blend CAS Numbers'!N101="","",VLOOKUP('HFC Blend CAS Numbers'!N101,$H$3:$I$21,2,FALSE))</f>
        <v>354-33-6</v>
      </c>
      <c r="N101" s="34" t="str">
        <f>IF('HFC Blend CAS Numbers'!O101="","",VLOOKUP('HFC Blend CAS Numbers'!O101,$H$3:$I$21,2,FALSE))</f>
        <v>811-97-2</v>
      </c>
      <c r="O101" s="34" t="str">
        <f>IF('HFC Blend CAS Numbers'!P101="","",VLOOKUP('HFC Blend CAS Numbers'!P101,$H$3:$I$21,2,FALSE))</f>
        <v>431-89-0</v>
      </c>
      <c r="P101" s="36" t="str">
        <f>IF('HFC Blend CAS Numbers'!Q101="","",VLOOKUP('HFC Blend CAS Numbers'!Q101,$H$3:$I$21,2,FALSE))</f>
        <v/>
      </c>
      <c r="R101" s="101" t="s">
        <v>199</v>
      </c>
      <c r="S101" s="100" t="s">
        <v>57</v>
      </c>
      <c r="T101" s="100" t="s">
        <v>57</v>
      </c>
    </row>
    <row r="102" spans="2:20" x14ac:dyDescent="0.3">
      <c r="B102" s="101" t="s">
        <v>200</v>
      </c>
      <c r="C102" s="102">
        <f>SUMPRODUCT('HFC Blends'!K84:R84,'HFCs in Blends EV'!F$6:M$6)</f>
        <v>248.64999999999998</v>
      </c>
      <c r="E102" s="101" t="s">
        <v>200</v>
      </c>
      <c r="F102" s="100" t="s">
        <v>167</v>
      </c>
      <c r="K102" s="35" t="s">
        <v>218</v>
      </c>
      <c r="L102" s="34" t="str">
        <f>IF('HFC Blend CAS Numbers'!M102="","",VLOOKUP('HFC Blend CAS Numbers'!M102,$H$3:$I$21,2,FALSE))</f>
        <v>431-89-0</v>
      </c>
      <c r="M102" s="34" t="str">
        <f>IF('HFC Blend CAS Numbers'!N102="","",VLOOKUP('HFC Blend CAS Numbers'!N102,$H$3:$I$21,2,FALSE))</f>
        <v/>
      </c>
      <c r="N102" s="34" t="str">
        <f>IF('HFC Blend CAS Numbers'!O102="","",VLOOKUP('HFC Blend CAS Numbers'!O102,$H$3:$I$21,2,FALSE))</f>
        <v/>
      </c>
      <c r="O102" s="34" t="str">
        <f>IF('HFC Blend CAS Numbers'!P102="","",VLOOKUP('HFC Blend CAS Numbers'!P102,$H$3:$I$21,2,FALSE))</f>
        <v/>
      </c>
      <c r="P102" s="36" t="str">
        <f>IF('HFC Blend CAS Numbers'!Q102="","",VLOOKUP('HFC Blend CAS Numbers'!Q102,$H$3:$I$21,2,FALSE))</f>
        <v/>
      </c>
      <c r="R102" s="101" t="s">
        <v>200</v>
      </c>
      <c r="S102" s="100" t="s">
        <v>57</v>
      </c>
      <c r="T102" s="100" t="s">
        <v>57</v>
      </c>
    </row>
    <row r="103" spans="2:20" x14ac:dyDescent="0.3">
      <c r="B103" s="101" t="s">
        <v>201</v>
      </c>
      <c r="C103" s="102">
        <f>SUMPRODUCT('HFC Blends'!K85:R85,'HFCs in Blends EV'!F$6:M$6)</f>
        <v>1649.9549999999999</v>
      </c>
      <c r="E103" s="101" t="s">
        <v>201</v>
      </c>
      <c r="F103" s="100" t="s">
        <v>139</v>
      </c>
      <c r="K103" s="35" t="s">
        <v>219</v>
      </c>
      <c r="L103" s="34" t="str">
        <f>IF('HFC Blend CAS Numbers'!M103="","",VLOOKUP('HFC Blend CAS Numbers'!M103,$H$3:$I$21,2,FALSE))</f>
        <v>75-10-5</v>
      </c>
      <c r="M103" s="34" t="str">
        <f>IF('HFC Blend CAS Numbers'!N103="","",VLOOKUP('HFC Blend CAS Numbers'!N103,$H$3:$I$21,2,FALSE))</f>
        <v>811-97-2</v>
      </c>
      <c r="N103" s="34" t="str">
        <f>IF('HFC Blend CAS Numbers'!O103="","",VLOOKUP('HFC Blend CAS Numbers'!O103,$H$3:$I$21,2,FALSE))</f>
        <v/>
      </c>
      <c r="O103" s="34" t="str">
        <f>IF('HFC Blend CAS Numbers'!P103="","",VLOOKUP('HFC Blend CAS Numbers'!P103,$H$3:$I$21,2,FALSE))</f>
        <v/>
      </c>
      <c r="P103" s="36" t="str">
        <f>IF('HFC Blend CAS Numbers'!Q103="","",VLOOKUP('HFC Blend CAS Numbers'!Q103,$H$3:$I$21,2,FALSE))</f>
        <v/>
      </c>
      <c r="R103" s="101" t="s">
        <v>201</v>
      </c>
      <c r="S103" s="100" t="s">
        <v>57</v>
      </c>
      <c r="T103" s="100" t="s">
        <v>57</v>
      </c>
    </row>
    <row r="104" spans="2:20" x14ac:dyDescent="0.3">
      <c r="B104" s="101" t="s">
        <v>202</v>
      </c>
      <c r="C104" s="102">
        <f>SUMPRODUCT('HFC Blends'!K86:R86,'HFCs in Blends EV'!F$6:M$6)</f>
        <v>459.00000000000006</v>
      </c>
      <c r="E104" s="101" t="s">
        <v>202</v>
      </c>
      <c r="F104" s="100" t="s">
        <v>167</v>
      </c>
      <c r="K104" s="35" t="s">
        <v>220</v>
      </c>
      <c r="L104" s="34" t="str">
        <f>IF('HFC Blend CAS Numbers'!M104="","",VLOOKUP('HFC Blend CAS Numbers'!M104,$H$3:$I$21,2,FALSE))</f>
        <v>75-46-7</v>
      </c>
      <c r="M104" s="34" t="str">
        <f>IF('HFC Blend CAS Numbers'!N104="","",VLOOKUP('HFC Blend CAS Numbers'!N104,$H$3:$I$21,2,FALSE))</f>
        <v>354-33-6</v>
      </c>
      <c r="N104" s="34" t="str">
        <f>IF('HFC Blend CAS Numbers'!O104="","",VLOOKUP('HFC Blend CAS Numbers'!O104,$H$3:$I$21,2,FALSE))</f>
        <v/>
      </c>
      <c r="O104" s="34" t="str">
        <f>IF('HFC Blend CAS Numbers'!P104="","",VLOOKUP('HFC Blend CAS Numbers'!P104,$H$3:$I$21,2,FALSE))</f>
        <v/>
      </c>
      <c r="P104" s="36" t="str">
        <f>IF('HFC Blend CAS Numbers'!Q104="","",VLOOKUP('HFC Blend CAS Numbers'!Q104,$H$3:$I$21,2,FALSE))</f>
        <v/>
      </c>
      <c r="R104" s="101" t="s">
        <v>202</v>
      </c>
      <c r="S104" s="100" t="s">
        <v>57</v>
      </c>
      <c r="T104" s="100" t="s">
        <v>57</v>
      </c>
    </row>
    <row r="105" spans="2:20" x14ac:dyDescent="0.3">
      <c r="B105" s="101" t="s">
        <v>203</v>
      </c>
      <c r="C105" s="102">
        <f>SUMPRODUCT('HFC Blends'!K87:R87,'HFCs in Blends EV'!F$6:M$6)</f>
        <v>141.75</v>
      </c>
      <c r="E105" s="101" t="s">
        <v>203</v>
      </c>
      <c r="F105" s="100" t="s">
        <v>167</v>
      </c>
      <c r="K105" s="35" t="s">
        <v>221</v>
      </c>
      <c r="L105" s="34" t="str">
        <f>IF('HFC Blend CAS Numbers'!M105="","",VLOOKUP('HFC Blend CAS Numbers'!M105,$H$3:$I$21,2,FALSE))</f>
        <v>75-37-6</v>
      </c>
      <c r="M105" s="34" t="str">
        <f>IF('HFC Blend CAS Numbers'!N105="","",VLOOKUP('HFC Blend CAS Numbers'!N105,$H$3:$I$21,2,FALSE))</f>
        <v/>
      </c>
      <c r="N105" s="34" t="str">
        <f>IF('HFC Blend CAS Numbers'!O105="","",VLOOKUP('HFC Blend CAS Numbers'!O105,$H$3:$I$21,2,FALSE))</f>
        <v/>
      </c>
      <c r="O105" s="34" t="str">
        <f>IF('HFC Blend CAS Numbers'!P105="","",VLOOKUP('HFC Blend CAS Numbers'!P105,$H$3:$I$21,2,FALSE))</f>
        <v/>
      </c>
      <c r="P105" s="36" t="str">
        <f>IF('HFC Blend CAS Numbers'!Q105="","",VLOOKUP('HFC Blend CAS Numbers'!Q105,$H$3:$I$21,2,FALSE))</f>
        <v/>
      </c>
      <c r="R105" s="101" t="s">
        <v>203</v>
      </c>
      <c r="S105" s="100" t="s">
        <v>57</v>
      </c>
      <c r="T105" s="100" t="s">
        <v>57</v>
      </c>
    </row>
    <row r="106" spans="2:20" x14ac:dyDescent="0.3">
      <c r="B106" s="101" t="s">
        <v>204</v>
      </c>
      <c r="C106" s="102">
        <f>SUMPRODUCT('HFC Blends'!K88:R88,'HFCs in Blends EV'!F$6:M$6)</f>
        <v>2101.1999999999998</v>
      </c>
      <c r="E106" s="101" t="s">
        <v>204</v>
      </c>
      <c r="F106" s="100" t="s">
        <v>134</v>
      </c>
      <c r="K106" s="35" t="s">
        <v>222</v>
      </c>
      <c r="L106" s="34" t="str">
        <f>IF('HFC Blend CAS Numbers'!M106="","",VLOOKUP('HFC Blend CAS Numbers'!M106,$H$3:$I$21,2,FALSE))</f>
        <v>75-46-7</v>
      </c>
      <c r="M106" s="34" t="str">
        <f>IF('HFC Blend CAS Numbers'!N106="","",VLOOKUP('HFC Blend CAS Numbers'!N106,$H$3:$I$21,2,FALSE))</f>
        <v/>
      </c>
      <c r="N106" s="34" t="str">
        <f>IF('HFC Blend CAS Numbers'!O106="","",VLOOKUP('HFC Blend CAS Numbers'!O106,$H$3:$I$21,2,FALSE))</f>
        <v/>
      </c>
      <c r="O106" s="34" t="str">
        <f>IF('HFC Blend CAS Numbers'!P106="","",VLOOKUP('HFC Blend CAS Numbers'!P106,$H$3:$I$21,2,FALSE))</f>
        <v/>
      </c>
      <c r="P106" s="36" t="str">
        <f>IF('HFC Blend CAS Numbers'!Q106="","",VLOOKUP('HFC Blend CAS Numbers'!Q106,$H$3:$I$21,2,FALSE))</f>
        <v/>
      </c>
      <c r="R106" s="101" t="s">
        <v>204</v>
      </c>
      <c r="S106" s="100" t="s">
        <v>57</v>
      </c>
      <c r="T106" s="100" t="s">
        <v>57</v>
      </c>
    </row>
    <row r="107" spans="2:20" x14ac:dyDescent="0.3">
      <c r="B107" s="101" t="s">
        <v>205</v>
      </c>
      <c r="C107" s="102">
        <f>SUMPRODUCT('HFC Blends'!K89:R89,'HFCs in Blends EV'!F$6:M$6)</f>
        <v>1350</v>
      </c>
      <c r="E107" s="101" t="s">
        <v>205</v>
      </c>
      <c r="F107" s="100" t="s">
        <v>161</v>
      </c>
      <c r="K107" s="35" t="s">
        <v>223</v>
      </c>
      <c r="L107" s="34" t="str">
        <f>IF('HFC Blend CAS Numbers'!M107="","",VLOOKUP('HFC Blend CAS Numbers'!M107,$H$3:$I$21,2,FALSE))</f>
        <v>75-10-5</v>
      </c>
      <c r="M107" s="34" t="str">
        <f>IF('HFC Blend CAS Numbers'!N107="","",VLOOKUP('HFC Blend CAS Numbers'!N107,$H$3:$I$21,2,FALSE))</f>
        <v/>
      </c>
      <c r="N107" s="34" t="str">
        <f>IF('HFC Blend CAS Numbers'!O107="","",VLOOKUP('HFC Blend CAS Numbers'!O107,$H$3:$I$21,2,FALSE))</f>
        <v/>
      </c>
      <c r="O107" s="34" t="str">
        <f>IF('HFC Blend CAS Numbers'!P107="","",VLOOKUP('HFC Blend CAS Numbers'!P107,$H$3:$I$21,2,FALSE))</f>
        <v/>
      </c>
      <c r="P107" s="36" t="str">
        <f>IF('HFC Blend CAS Numbers'!Q107="","",VLOOKUP('HFC Blend CAS Numbers'!Q107,$H$3:$I$21,2,FALSE))</f>
        <v/>
      </c>
      <c r="R107" s="101" t="s">
        <v>205</v>
      </c>
      <c r="S107" s="100" t="s">
        <v>57</v>
      </c>
      <c r="T107" s="100" t="s">
        <v>57</v>
      </c>
    </row>
    <row r="108" spans="2:20" x14ac:dyDescent="0.3">
      <c r="B108" s="101" t="s">
        <v>206</v>
      </c>
      <c r="C108" s="102">
        <f>SUMPRODUCT('HFC Blends'!K90:R90,'HFCs in Blends EV'!F$6:M$6)</f>
        <v>762.17500000000007</v>
      </c>
      <c r="E108" s="101" t="s">
        <v>206</v>
      </c>
      <c r="F108" s="100" t="s">
        <v>167</v>
      </c>
      <c r="K108" s="35" t="s">
        <v>224</v>
      </c>
      <c r="L108" s="34" t="str">
        <f>IF('HFC Blend CAS Numbers'!M108="","",VLOOKUP('HFC Blend CAS Numbers'!M108,$H$3:$I$21,2,FALSE))</f>
        <v>354-33-6</v>
      </c>
      <c r="M108" s="34" t="str">
        <f>IF('HFC Blend CAS Numbers'!N108="","",VLOOKUP('HFC Blend CAS Numbers'!N108,$H$3:$I$21,2,FALSE))</f>
        <v>420-46-2</v>
      </c>
      <c r="N108" s="34" t="str">
        <f>IF('HFC Blend CAS Numbers'!O108="","",VLOOKUP('HFC Blend CAS Numbers'!O108,$H$3:$I$21,2,FALSE))</f>
        <v/>
      </c>
      <c r="O108" s="34" t="str">
        <f>IF('HFC Blend CAS Numbers'!P108="","",VLOOKUP('HFC Blend CAS Numbers'!P108,$H$3:$I$21,2,FALSE))</f>
        <v/>
      </c>
      <c r="P108" s="36" t="str">
        <f>IF('HFC Blend CAS Numbers'!Q108="","",VLOOKUP('HFC Blend CAS Numbers'!Q108,$H$3:$I$21,2,FALSE))</f>
        <v/>
      </c>
      <c r="R108" s="101" t="s">
        <v>206</v>
      </c>
      <c r="S108" s="100" t="s">
        <v>57</v>
      </c>
      <c r="T108" s="100" t="s">
        <v>57</v>
      </c>
    </row>
    <row r="109" spans="2:20" x14ac:dyDescent="0.3">
      <c r="B109" s="101" t="s">
        <v>207</v>
      </c>
      <c r="C109" s="102">
        <f>SUMPRODUCT('HFC Blends'!K91:R91,'HFCs in Blends EV'!F$6:M$6)</f>
        <v>2767.1000000000004</v>
      </c>
      <c r="E109" s="101" t="s">
        <v>207</v>
      </c>
      <c r="F109" s="100" t="s">
        <v>136</v>
      </c>
      <c r="K109" s="35" t="s">
        <v>225</v>
      </c>
      <c r="L109" s="34" t="str">
        <f>IF('HFC Blend CAS Numbers'!M109="","",VLOOKUP('HFC Blend CAS Numbers'!M109,$H$3:$I$21,2,FALSE))</f>
        <v>354-33-6</v>
      </c>
      <c r="M109" s="34" t="str">
        <f>IF('HFC Blend CAS Numbers'!N109="","",VLOOKUP('HFC Blend CAS Numbers'!N109,$H$3:$I$21,2,FALSE))</f>
        <v>420-46-2</v>
      </c>
      <c r="N109" s="34" t="str">
        <f>IF('HFC Blend CAS Numbers'!O109="","",VLOOKUP('HFC Blend CAS Numbers'!O109,$H$3:$I$21,2,FALSE))</f>
        <v/>
      </c>
      <c r="O109" s="34" t="str">
        <f>IF('HFC Blend CAS Numbers'!P109="","",VLOOKUP('HFC Blend CAS Numbers'!P109,$H$3:$I$21,2,FALSE))</f>
        <v/>
      </c>
      <c r="P109" s="36" t="str">
        <f>IF('HFC Blend CAS Numbers'!Q109="","",VLOOKUP('HFC Blend CAS Numbers'!Q109,$H$3:$I$21,2,FALSE))</f>
        <v/>
      </c>
      <c r="R109" s="101" t="s">
        <v>207</v>
      </c>
      <c r="S109" s="100" t="s">
        <v>57</v>
      </c>
      <c r="T109" s="100" t="s">
        <v>57</v>
      </c>
    </row>
    <row r="110" spans="2:20" x14ac:dyDescent="0.3">
      <c r="B110" s="101" t="s">
        <v>208</v>
      </c>
      <c r="C110" s="102">
        <f>SUMPRODUCT('HFC Blends'!K92:R92,'HFCs in Blends EV'!F$6:M$6)</f>
        <v>2249.35</v>
      </c>
      <c r="E110" s="101" t="s">
        <v>208</v>
      </c>
      <c r="F110" s="100" t="s">
        <v>134</v>
      </c>
      <c r="K110" s="35" t="s">
        <v>226</v>
      </c>
      <c r="L110" s="34" t="str">
        <f>IF('HFC Blend CAS Numbers'!M110="","",VLOOKUP('HFC Blend CAS Numbers'!M110,$H$3:$I$21,2,FALSE))</f>
        <v>75-46-7</v>
      </c>
      <c r="M110" s="34" t="str">
        <f>IF('HFC Blend CAS Numbers'!N110="","",VLOOKUP('HFC Blend CAS Numbers'!N110,$H$3:$I$21,2,FALSE))</f>
        <v/>
      </c>
      <c r="N110" s="34" t="str">
        <f>IF('HFC Blend CAS Numbers'!O110="","",VLOOKUP('HFC Blend CAS Numbers'!O110,$H$3:$I$21,2,FALSE))</f>
        <v/>
      </c>
      <c r="O110" s="34" t="str">
        <f>IF('HFC Blend CAS Numbers'!P110="","",VLOOKUP('HFC Blend CAS Numbers'!P110,$H$3:$I$21,2,FALSE))</f>
        <v/>
      </c>
      <c r="P110" s="36" t="str">
        <f>IF('HFC Blend CAS Numbers'!Q110="","",VLOOKUP('HFC Blend CAS Numbers'!Q110,$H$3:$I$21,2,FALSE))</f>
        <v/>
      </c>
      <c r="R110" s="101" t="s">
        <v>208</v>
      </c>
      <c r="S110" s="100" t="s">
        <v>57</v>
      </c>
      <c r="T110" s="100" t="s">
        <v>57</v>
      </c>
    </row>
    <row r="111" spans="2:20" x14ac:dyDescent="0.3">
      <c r="B111" s="101" t="s">
        <v>209</v>
      </c>
      <c r="C111" s="102">
        <f>SUMPRODUCT('HFC Blends'!K93:R93,'HFCs in Blends EV'!F$6:M$6)</f>
        <v>1493.2</v>
      </c>
      <c r="E111" s="101" t="s">
        <v>209</v>
      </c>
      <c r="F111" s="100" t="s">
        <v>161</v>
      </c>
      <c r="K111" s="35" t="s">
        <v>227</v>
      </c>
      <c r="L111" s="34" t="str">
        <f>IF('HFC Blend CAS Numbers'!M111="","",VLOOKUP('HFC Blend CAS Numbers'!M111,$H$3:$I$21,2,FALSE))</f>
        <v>75-46-7</v>
      </c>
      <c r="M111" s="34" t="str">
        <f>IF('HFC Blend CAS Numbers'!N111="","",VLOOKUP('HFC Blend CAS Numbers'!N111,$H$3:$I$21,2,FALSE))</f>
        <v/>
      </c>
      <c r="N111" s="34" t="str">
        <f>IF('HFC Blend CAS Numbers'!O111="","",VLOOKUP('HFC Blend CAS Numbers'!O111,$H$3:$I$21,2,FALSE))</f>
        <v/>
      </c>
      <c r="O111" s="34" t="str">
        <f>IF('HFC Blend CAS Numbers'!P111="","",VLOOKUP('HFC Blend CAS Numbers'!P111,$H$3:$I$21,2,FALSE))</f>
        <v/>
      </c>
      <c r="P111" s="36" t="str">
        <f>IF('HFC Blend CAS Numbers'!Q111="","",VLOOKUP('HFC Blend CAS Numbers'!Q111,$H$3:$I$21,2,FALSE))</f>
        <v/>
      </c>
      <c r="R111" s="101" t="s">
        <v>209</v>
      </c>
      <c r="S111" s="100" t="s">
        <v>57</v>
      </c>
      <c r="T111" s="100" t="s">
        <v>57</v>
      </c>
    </row>
    <row r="112" spans="2:20" x14ac:dyDescent="0.3">
      <c r="B112" s="101" t="s">
        <v>210</v>
      </c>
      <c r="C112" s="102">
        <f>SUMPRODUCT('HFC Blends'!K94:R94,'HFCs in Blends EV'!F$6:M$6)</f>
        <v>1320.45</v>
      </c>
      <c r="E112" s="101" t="s">
        <v>210</v>
      </c>
      <c r="F112" s="100" t="s">
        <v>161</v>
      </c>
      <c r="K112" s="35" t="s">
        <v>228</v>
      </c>
      <c r="L112" s="34" t="str">
        <f>IF('HFC Blend CAS Numbers'!M112="","",VLOOKUP('HFC Blend CAS Numbers'!M112,$H$3:$I$21,2,FALSE))</f>
        <v>811-97-2</v>
      </c>
      <c r="M112" s="34" t="str">
        <f>IF('HFC Blend CAS Numbers'!N112="","",VLOOKUP('HFC Blend CAS Numbers'!N112,$H$3:$I$21,2,FALSE))</f>
        <v>75-37-6</v>
      </c>
      <c r="N112" s="34" t="str">
        <f>IF('HFC Blend CAS Numbers'!O112="","",VLOOKUP('HFC Blend CAS Numbers'!O112,$H$3:$I$21,2,FALSE))</f>
        <v/>
      </c>
      <c r="O112" s="34" t="str">
        <f>IF('HFC Blend CAS Numbers'!P112="","",VLOOKUP('HFC Blend CAS Numbers'!P112,$H$3:$I$21,2,FALSE))</f>
        <v/>
      </c>
      <c r="P112" s="36" t="str">
        <f>IF('HFC Blend CAS Numbers'!Q112="","",VLOOKUP('HFC Blend CAS Numbers'!Q112,$H$3:$I$21,2,FALSE))</f>
        <v/>
      </c>
      <c r="R112" s="101" t="s">
        <v>210</v>
      </c>
      <c r="S112" s="100" t="s">
        <v>57</v>
      </c>
      <c r="T112" s="100" t="s">
        <v>57</v>
      </c>
    </row>
    <row r="113" spans="2:20" x14ac:dyDescent="0.3">
      <c r="B113" s="101" t="s">
        <v>211</v>
      </c>
      <c r="C113" s="102">
        <f>SUMPRODUCT('HFC Blends'!K95:R95,'HFCs in Blends EV'!F$6:M$6)</f>
        <v>141.75</v>
      </c>
      <c r="E113" s="101" t="s">
        <v>211</v>
      </c>
      <c r="F113" s="100" t="s">
        <v>167</v>
      </c>
      <c r="K113" s="35" t="s">
        <v>229</v>
      </c>
      <c r="L113" s="34" t="str">
        <f>IF('HFC Blend CAS Numbers'!M113="","",VLOOKUP('HFC Blend CAS Numbers'!M113,$H$3:$I$21,2,FALSE))</f>
        <v>811-97-2</v>
      </c>
      <c r="M113" s="34" t="str">
        <f>IF('HFC Blend CAS Numbers'!N113="","",VLOOKUP('HFC Blend CAS Numbers'!N113,$H$3:$I$21,2,FALSE))</f>
        <v/>
      </c>
      <c r="N113" s="34" t="str">
        <f>IF('HFC Blend CAS Numbers'!O113="","",VLOOKUP('HFC Blend CAS Numbers'!O113,$H$3:$I$21,2,FALSE))</f>
        <v/>
      </c>
      <c r="O113" s="34" t="str">
        <f>IF('HFC Blend CAS Numbers'!P113="","",VLOOKUP('HFC Blend CAS Numbers'!P113,$H$3:$I$21,2,FALSE))</f>
        <v/>
      </c>
      <c r="P113" s="36" t="str">
        <f>IF('HFC Blend CAS Numbers'!Q113="","",VLOOKUP('HFC Blend CAS Numbers'!Q113,$H$3:$I$21,2,FALSE))</f>
        <v/>
      </c>
      <c r="R113" s="101" t="s">
        <v>211</v>
      </c>
      <c r="S113" s="100" t="s">
        <v>57</v>
      </c>
      <c r="T113" s="100" t="s">
        <v>57</v>
      </c>
    </row>
    <row r="114" spans="2:20" x14ac:dyDescent="0.3">
      <c r="B114" s="101" t="s">
        <v>212</v>
      </c>
      <c r="C114" s="102">
        <f>SUMPRODUCT('HFC Blends'!K96:R96,'HFCs in Blends EV'!F$6:M$6)</f>
        <v>733.25</v>
      </c>
      <c r="E114" s="101" t="s">
        <v>212</v>
      </c>
      <c r="F114" s="100" t="s">
        <v>167</v>
      </c>
      <c r="K114" s="35" t="s">
        <v>230</v>
      </c>
      <c r="L114" s="34" t="str">
        <f>IF('HFC Blend CAS Numbers'!M114="","",VLOOKUP('HFC Blend CAS Numbers'!M114,$H$3:$I$21,2,FALSE))</f>
        <v>811-97-2</v>
      </c>
      <c r="M114" s="34" t="str">
        <f>IF('HFC Blend CAS Numbers'!N114="","",VLOOKUP('HFC Blend CAS Numbers'!N114,$H$3:$I$21,2,FALSE))</f>
        <v/>
      </c>
      <c r="N114" s="34" t="str">
        <f>IF('HFC Blend CAS Numbers'!O114="","",VLOOKUP('HFC Blend CAS Numbers'!O114,$H$3:$I$21,2,FALSE))</f>
        <v/>
      </c>
      <c r="O114" s="34" t="str">
        <f>IF('HFC Blend CAS Numbers'!P114="","",VLOOKUP('HFC Blend CAS Numbers'!P114,$H$3:$I$21,2,FALSE))</f>
        <v/>
      </c>
      <c r="P114" s="36" t="str">
        <f>IF('HFC Blend CAS Numbers'!Q114="","",VLOOKUP('HFC Blend CAS Numbers'!Q114,$H$3:$I$21,2,FALSE))</f>
        <v/>
      </c>
      <c r="R114" s="101" t="s">
        <v>212</v>
      </c>
      <c r="S114" s="100" t="s">
        <v>57</v>
      </c>
      <c r="T114" s="100" t="s">
        <v>57</v>
      </c>
    </row>
    <row r="115" spans="2:20" x14ac:dyDescent="0.3">
      <c r="B115" s="101" t="s">
        <v>213</v>
      </c>
      <c r="C115" s="102">
        <f>SUMPRODUCT('HFC Blends'!K97:R97,'HFCs in Blends EV'!F$6:M$6)</f>
        <v>1358.82</v>
      </c>
      <c r="E115" s="101" t="s">
        <v>213</v>
      </c>
      <c r="F115" s="100" t="s">
        <v>139</v>
      </c>
      <c r="K115" s="35" t="s">
        <v>231</v>
      </c>
      <c r="L115" s="34" t="str">
        <f>IF('HFC Blend CAS Numbers'!M115="","",VLOOKUP('HFC Blend CAS Numbers'!M115,$H$3:$I$21,2,FALSE))</f>
        <v>431-89-0</v>
      </c>
      <c r="M115" s="34" t="str">
        <f>IF('HFC Blend CAS Numbers'!N115="","",VLOOKUP('HFC Blend CAS Numbers'!N115,$H$3:$I$21,2,FALSE))</f>
        <v/>
      </c>
      <c r="N115" s="34" t="str">
        <f>IF('HFC Blend CAS Numbers'!O115="","",VLOOKUP('HFC Blend CAS Numbers'!O115,$H$3:$I$21,2,FALSE))</f>
        <v/>
      </c>
      <c r="O115" s="34" t="str">
        <f>IF('HFC Blend CAS Numbers'!P115="","",VLOOKUP('HFC Blend CAS Numbers'!P115,$H$3:$I$21,2,FALSE))</f>
        <v/>
      </c>
      <c r="P115" s="36" t="str">
        <f>IF('HFC Blend CAS Numbers'!Q115="","",VLOOKUP('HFC Blend CAS Numbers'!Q115,$H$3:$I$21,2,FALSE))</f>
        <v/>
      </c>
      <c r="R115" s="101" t="s">
        <v>213</v>
      </c>
      <c r="S115" s="100" t="s">
        <v>57</v>
      </c>
      <c r="T115" s="100" t="s">
        <v>57</v>
      </c>
    </row>
    <row r="116" spans="2:20" x14ac:dyDescent="0.3">
      <c r="B116" s="101" t="s">
        <v>214</v>
      </c>
      <c r="C116" s="102">
        <f>SUMPRODUCT('HFC Blends'!K98:R98,'HFCs in Blends EV'!F$6:M$6)</f>
        <v>145.125</v>
      </c>
      <c r="E116" s="101" t="s">
        <v>214</v>
      </c>
      <c r="F116" s="100" t="s">
        <v>167</v>
      </c>
      <c r="K116" s="35" t="s">
        <v>232</v>
      </c>
      <c r="L116" s="34" t="str">
        <f>IF('HFC Blend CAS Numbers'!M116="","",VLOOKUP('HFC Blend CAS Numbers'!M116,$H$3:$I$21,2,FALSE))</f>
        <v>431-89-0</v>
      </c>
      <c r="M116" s="34" t="str">
        <f>IF('HFC Blend CAS Numbers'!N116="","",VLOOKUP('HFC Blend CAS Numbers'!N116,$H$3:$I$21,2,FALSE))</f>
        <v/>
      </c>
      <c r="N116" s="34" t="str">
        <f>IF('HFC Blend CAS Numbers'!O116="","",VLOOKUP('HFC Blend CAS Numbers'!O116,$H$3:$I$21,2,FALSE))</f>
        <v/>
      </c>
      <c r="O116" s="34" t="str">
        <f>IF('HFC Blend CAS Numbers'!P116="","",VLOOKUP('HFC Blend CAS Numbers'!P116,$H$3:$I$21,2,FALSE))</f>
        <v/>
      </c>
      <c r="P116" s="36" t="str">
        <f>IF('HFC Blend CAS Numbers'!Q116="","",VLOOKUP('HFC Blend CAS Numbers'!Q116,$H$3:$I$21,2,FALSE))</f>
        <v/>
      </c>
      <c r="R116" s="101" t="s">
        <v>214</v>
      </c>
      <c r="S116" s="100" t="s">
        <v>57</v>
      </c>
      <c r="T116" s="100" t="s">
        <v>57</v>
      </c>
    </row>
    <row r="117" spans="2:20" ht="13.5" thickBot="1" x14ac:dyDescent="0.35">
      <c r="B117" s="101" t="s">
        <v>215</v>
      </c>
      <c r="C117" s="102">
        <f>SUMPRODUCT('HFC Blends'!K99:R99,'HFCs in Blends EV'!F$6:M$6)</f>
        <v>1356.875</v>
      </c>
      <c r="E117" s="101" t="s">
        <v>215</v>
      </c>
      <c r="F117" s="100" t="s">
        <v>161</v>
      </c>
      <c r="K117" s="37" t="s">
        <v>233</v>
      </c>
      <c r="L117" s="38" t="str">
        <f>IF('HFC Blend CAS Numbers'!M117="","",VLOOKUP('HFC Blend CAS Numbers'!M117,$H$3:$I$21,2,FALSE))</f>
        <v>811-97-2</v>
      </c>
      <c r="M117" s="38" t="str">
        <f>IF('HFC Blend CAS Numbers'!N117="","",VLOOKUP('HFC Blend CAS Numbers'!N117,$H$3:$I$21,2,FALSE))</f>
        <v>75-37-6</v>
      </c>
      <c r="N117" s="38" t="str">
        <f>IF('HFC Blend CAS Numbers'!O117="","",VLOOKUP('HFC Blend CAS Numbers'!O117,$H$3:$I$21,2,FALSE))</f>
        <v/>
      </c>
      <c r="O117" s="38" t="str">
        <f>IF('HFC Blend CAS Numbers'!P117="","",VLOOKUP('HFC Blend CAS Numbers'!P117,$H$3:$I$21,2,FALSE))</f>
        <v/>
      </c>
      <c r="P117" s="39" t="str">
        <f>IF('HFC Blend CAS Numbers'!Q117="","",VLOOKUP('HFC Blend CAS Numbers'!Q117,$H$3:$I$21,2,FALSE))</f>
        <v/>
      </c>
      <c r="R117" s="101" t="s">
        <v>215</v>
      </c>
      <c r="S117" s="100" t="s">
        <v>57</v>
      </c>
      <c r="T117" s="100" t="s">
        <v>57</v>
      </c>
    </row>
    <row r="118" spans="2:20" x14ac:dyDescent="0.3">
      <c r="B118" s="101" t="s">
        <v>216</v>
      </c>
      <c r="C118" s="102">
        <f>SUMPRODUCT('HFC Blends'!K100:R100,'HFCs in Blends EV'!F$6:M$6)</f>
        <v>976.45</v>
      </c>
      <c r="E118" s="101" t="s">
        <v>216</v>
      </c>
      <c r="F118" s="100" t="s">
        <v>167</v>
      </c>
      <c r="R118" s="101" t="s">
        <v>216</v>
      </c>
      <c r="S118" s="100" t="s">
        <v>57</v>
      </c>
      <c r="T118" s="100" t="s">
        <v>57</v>
      </c>
    </row>
    <row r="119" spans="2:20" x14ac:dyDescent="0.3">
      <c r="B119" s="101" t="s">
        <v>217</v>
      </c>
      <c r="C119" s="102">
        <f>SUMPRODUCT('HFC Blends'!K101:R101,'HFCs in Blends EV'!F$6:M$6)</f>
        <v>748.42499999999995</v>
      </c>
      <c r="E119" s="101" t="s">
        <v>217</v>
      </c>
      <c r="F119" s="100" t="s">
        <v>167</v>
      </c>
      <c r="R119" s="101" t="s">
        <v>217</v>
      </c>
      <c r="S119" s="100" t="s">
        <v>57</v>
      </c>
      <c r="T119" s="100" t="s">
        <v>57</v>
      </c>
    </row>
    <row r="120" spans="2:20" x14ac:dyDescent="0.3">
      <c r="B120" s="101" t="s">
        <v>218</v>
      </c>
      <c r="C120" s="102">
        <f>SUMPRODUCT('HFC Blends'!K102:R102,'HFCs in Blends EV'!F$6:M$6)</f>
        <v>138.45999999999998</v>
      </c>
      <c r="E120" s="101" t="s">
        <v>218</v>
      </c>
      <c r="F120" s="100" t="s">
        <v>167</v>
      </c>
      <c r="R120" s="101" t="s">
        <v>218</v>
      </c>
      <c r="S120" s="100" t="s">
        <v>57</v>
      </c>
      <c r="T120" s="100" t="s">
        <v>57</v>
      </c>
    </row>
    <row r="121" spans="2:20" x14ac:dyDescent="0.3">
      <c r="B121" s="101" t="s">
        <v>219</v>
      </c>
      <c r="C121" s="102">
        <f>SUMPRODUCT('HFC Blends'!K103:R103,'HFCs in Blends EV'!F$6:M$6)</f>
        <v>352.7</v>
      </c>
      <c r="E121" s="101" t="s">
        <v>219</v>
      </c>
      <c r="F121" s="100" t="s">
        <v>167</v>
      </c>
      <c r="R121" s="101" t="s">
        <v>219</v>
      </c>
      <c r="S121" s="100" t="s">
        <v>57</v>
      </c>
      <c r="T121" s="100" t="s">
        <v>57</v>
      </c>
    </row>
    <row r="122" spans="2:20" x14ac:dyDescent="0.3">
      <c r="B122" s="101" t="s">
        <v>220</v>
      </c>
      <c r="C122" s="102">
        <f>SUMPRODUCT('HFC Blends'!K104:R104,'HFCs in Blends EV'!F$6:M$6)</f>
        <v>1830</v>
      </c>
      <c r="E122" s="101" t="s">
        <v>220</v>
      </c>
      <c r="F122" s="100" t="s">
        <v>130</v>
      </c>
      <c r="R122" s="101" t="s">
        <v>220</v>
      </c>
      <c r="S122" s="100" t="s">
        <v>57</v>
      </c>
      <c r="T122" s="100" t="s">
        <v>57</v>
      </c>
    </row>
    <row r="123" spans="2:20" x14ac:dyDescent="0.3">
      <c r="B123" s="101" t="s">
        <v>221</v>
      </c>
      <c r="C123" s="102">
        <f>SUMPRODUCT('HFC Blends'!K105:R105,'HFCs in Blends EV'!F$6:M$6)</f>
        <v>32.488</v>
      </c>
      <c r="E123" s="101" t="s">
        <v>221</v>
      </c>
      <c r="F123" s="100" t="s">
        <v>703</v>
      </c>
      <c r="R123" s="101" t="s">
        <v>221</v>
      </c>
      <c r="S123" s="100" t="s">
        <v>125</v>
      </c>
      <c r="T123" s="100" t="s">
        <v>57</v>
      </c>
    </row>
    <row r="124" spans="2:20" x14ac:dyDescent="0.3">
      <c r="B124" s="101" t="s">
        <v>222</v>
      </c>
      <c r="C124" s="102">
        <f>SUMPRODUCT('HFC Blends'!K106:R106,'HFCs in Blends EV'!F$6:M$6)</f>
        <v>5934.8</v>
      </c>
      <c r="E124" s="101" t="s">
        <v>222</v>
      </c>
      <c r="F124" s="100" t="s">
        <v>703</v>
      </c>
      <c r="R124" s="101" t="s">
        <v>222</v>
      </c>
      <c r="S124" s="100" t="s">
        <v>125</v>
      </c>
      <c r="T124" s="100" t="s">
        <v>57</v>
      </c>
    </row>
    <row r="125" spans="2:20" x14ac:dyDescent="0.3">
      <c r="B125" s="101" t="s">
        <v>223</v>
      </c>
      <c r="C125" s="102">
        <f>SUMPRODUCT('HFC Blends'!K107:R107,'HFCs in Blends EV'!F$6:M$6)</f>
        <v>325.35000000000002</v>
      </c>
      <c r="E125" s="101" t="s">
        <v>223</v>
      </c>
      <c r="F125" s="100" t="s">
        <v>703</v>
      </c>
      <c r="R125" s="101" t="s">
        <v>223</v>
      </c>
      <c r="S125" s="100" t="s">
        <v>125</v>
      </c>
      <c r="T125" s="100" t="s">
        <v>57</v>
      </c>
    </row>
    <row r="126" spans="2:20" x14ac:dyDescent="0.3">
      <c r="B126" s="101" t="s">
        <v>224</v>
      </c>
      <c r="C126" s="102">
        <f>SUMPRODUCT('HFC Blends'!K108:R108,'HFCs in Blends EV'!F$6:M$6)</f>
        <v>3985</v>
      </c>
      <c r="E126" s="101" t="s">
        <v>224</v>
      </c>
      <c r="F126" s="100" t="s">
        <v>131</v>
      </c>
      <c r="R126" s="101" t="s">
        <v>224</v>
      </c>
      <c r="S126" s="100" t="s">
        <v>57</v>
      </c>
      <c r="T126" s="100" t="s">
        <v>57</v>
      </c>
    </row>
    <row r="127" spans="2:20" x14ac:dyDescent="0.3">
      <c r="B127" s="101" t="s">
        <v>225</v>
      </c>
      <c r="C127" s="102">
        <f>SUMPRODUCT('HFC Blends'!K109:R109,'HFCs in Blends EV'!F$6:M$6)</f>
        <v>3985</v>
      </c>
      <c r="E127" s="101" t="s">
        <v>225</v>
      </c>
      <c r="F127" s="100" t="s">
        <v>131</v>
      </c>
      <c r="R127" s="101" t="s">
        <v>225</v>
      </c>
      <c r="S127" s="100" t="s">
        <v>57</v>
      </c>
      <c r="T127" s="100" t="s">
        <v>57</v>
      </c>
    </row>
    <row r="128" spans="2:20" x14ac:dyDescent="0.3">
      <c r="B128" s="101" t="s">
        <v>226</v>
      </c>
      <c r="C128" s="102">
        <f>SUMPRODUCT('HFC Blends'!K110:R110,'HFCs in Blends EV'!F$6:M$6)</f>
        <v>5772</v>
      </c>
      <c r="E128" s="101" t="s">
        <v>226</v>
      </c>
      <c r="F128" s="100" t="s">
        <v>130</v>
      </c>
      <c r="R128" s="101" t="s">
        <v>226</v>
      </c>
      <c r="S128" s="100" t="s">
        <v>57</v>
      </c>
      <c r="T128" s="100" t="s">
        <v>57</v>
      </c>
    </row>
    <row r="129" spans="2:20" x14ac:dyDescent="0.3">
      <c r="B129" s="101" t="s">
        <v>227</v>
      </c>
      <c r="C129" s="102">
        <f>SUMPRODUCT('HFC Blends'!K111:R111,'HFCs in Blends EV'!F$6:M$6)</f>
        <v>6808</v>
      </c>
      <c r="E129" s="101" t="s">
        <v>227</v>
      </c>
      <c r="F129" s="100" t="s">
        <v>130</v>
      </c>
      <c r="R129" s="101" t="s">
        <v>227</v>
      </c>
      <c r="S129" s="100" t="s">
        <v>57</v>
      </c>
      <c r="T129" s="100" t="s">
        <v>57</v>
      </c>
    </row>
    <row r="130" spans="2:20" x14ac:dyDescent="0.3">
      <c r="B130" s="101" t="s">
        <v>228</v>
      </c>
      <c r="C130" s="102">
        <f>SUMPRODUCT('HFC Blends'!K112:R112,'HFCs in Blends EV'!F$6:M$6)</f>
        <v>189.3</v>
      </c>
      <c r="E130" s="101" t="s">
        <v>228</v>
      </c>
      <c r="F130" s="100" t="s">
        <v>167</v>
      </c>
      <c r="R130" s="101" t="s">
        <v>228</v>
      </c>
      <c r="S130" s="100" t="s">
        <v>57</v>
      </c>
      <c r="T130" s="100" t="s">
        <v>57</v>
      </c>
    </row>
    <row r="131" spans="2:20" x14ac:dyDescent="0.3">
      <c r="B131" s="101" t="s">
        <v>229</v>
      </c>
      <c r="C131" s="102">
        <f>SUMPRODUCT('HFC Blends'!K113:R113,'HFCs in Blends EV'!F$6:M$6)</f>
        <v>629.20000000000005</v>
      </c>
      <c r="E131" s="101" t="s">
        <v>229</v>
      </c>
      <c r="F131" s="100" t="s">
        <v>167</v>
      </c>
      <c r="R131" s="101" t="s">
        <v>229</v>
      </c>
      <c r="S131" s="100" t="s">
        <v>57</v>
      </c>
      <c r="T131" s="100" t="s">
        <v>57</v>
      </c>
    </row>
    <row r="132" spans="2:20" x14ac:dyDescent="0.3">
      <c r="B132" s="101" t="s">
        <v>230</v>
      </c>
      <c r="C132" s="102">
        <f>SUMPRODUCT('HFC Blends'!K114:R114,'HFCs in Blends EV'!F$6:M$6)</f>
        <v>593.44999999999993</v>
      </c>
      <c r="E132" s="101" t="s">
        <v>230</v>
      </c>
      <c r="F132" s="100" t="s">
        <v>167</v>
      </c>
      <c r="R132" s="101" t="s">
        <v>230</v>
      </c>
      <c r="S132" s="100" t="s">
        <v>57</v>
      </c>
      <c r="T132" s="100" t="s">
        <v>57</v>
      </c>
    </row>
    <row r="133" spans="2:20" x14ac:dyDescent="0.3">
      <c r="B133" s="101" t="s">
        <v>231</v>
      </c>
      <c r="C133" s="102">
        <f>SUMPRODUCT('HFC Blends'!K115:R115,'HFCs in Blends EV'!F$6:M$6)</f>
        <v>386.4</v>
      </c>
      <c r="E133" s="101" t="s">
        <v>231</v>
      </c>
      <c r="F133" s="100" t="s">
        <v>167</v>
      </c>
      <c r="R133" s="101" t="s">
        <v>231</v>
      </c>
      <c r="S133" s="100" t="s">
        <v>57</v>
      </c>
      <c r="T133" s="100" t="s">
        <v>57</v>
      </c>
    </row>
    <row r="134" spans="2:20" x14ac:dyDescent="0.3">
      <c r="B134" s="101" t="s">
        <v>232</v>
      </c>
      <c r="C134" s="102">
        <f>SUMPRODUCT('HFC Blends'!K116:R116,'HFCs in Blends EV'!F$6:M$6)</f>
        <v>286.58</v>
      </c>
      <c r="E134" s="101" t="s">
        <v>232</v>
      </c>
      <c r="F134" s="100" t="s">
        <v>167</v>
      </c>
      <c r="R134" s="101" t="s">
        <v>232</v>
      </c>
      <c r="S134" s="100" t="s">
        <v>57</v>
      </c>
      <c r="T134" s="100" t="s">
        <v>57</v>
      </c>
    </row>
    <row r="135" spans="2:20" ht="13.5" thickBot="1" x14ac:dyDescent="0.35">
      <c r="B135" s="104" t="s">
        <v>233</v>
      </c>
      <c r="C135" s="106">
        <f>SUMPRODUCT('HFC Blends'!K117:R117,'HFCs in Blends EV'!F$6:M$6)</f>
        <v>138.91000000000003</v>
      </c>
      <c r="E135" s="104" t="s">
        <v>233</v>
      </c>
      <c r="F135" s="107" t="s">
        <v>167</v>
      </c>
      <c r="R135" s="104" t="s">
        <v>233</v>
      </c>
      <c r="S135" s="107" t="s">
        <v>57</v>
      </c>
      <c r="T135" s="107" t="s">
        <v>57</v>
      </c>
    </row>
  </sheetData>
  <sheetProtection algorithmName="SHA-512" hashValue="XIF07N8OsvvsrL1az6TiFxm1Zty8j9xK9oONbFkIjYFOgP81LPCBPcDTBCRdmDNRg/WPkJLrJtL1HakbYvjNhA==" saltValue="dvcirPhGGZFXOYk135yGEQ==" spinCount="100000" sheet="1" objects="1" scenarios="1"/>
  <mergeCells count="30">
    <mergeCell ref="W43:W46"/>
    <mergeCell ref="V43:V46"/>
    <mergeCell ref="W47:W51"/>
    <mergeCell ref="V47:V51"/>
    <mergeCell ref="W52:W55"/>
    <mergeCell ref="V52:V55"/>
    <mergeCell ref="V56:V58"/>
    <mergeCell ref="W56:W58"/>
    <mergeCell ref="V16:V17"/>
    <mergeCell ref="W16:W17"/>
    <mergeCell ref="V20:V23"/>
    <mergeCell ref="W20:W23"/>
    <mergeCell ref="W38:W42"/>
    <mergeCell ref="V38:V42"/>
    <mergeCell ref="V18:V19"/>
    <mergeCell ref="W18:W19"/>
    <mergeCell ref="W29:W31"/>
    <mergeCell ref="V29:V31"/>
    <mergeCell ref="V24:V28"/>
    <mergeCell ref="W24:W28"/>
    <mergeCell ref="V35:V37"/>
    <mergeCell ref="W35:W37"/>
    <mergeCell ref="W32:W34"/>
    <mergeCell ref="V32:V34"/>
    <mergeCell ref="V6:V7"/>
    <mergeCell ref="W6:W7"/>
    <mergeCell ref="V11:V12"/>
    <mergeCell ref="W11:W12"/>
    <mergeCell ref="V13:V15"/>
    <mergeCell ref="W13:W15"/>
  </mergeCells>
  <phoneticPr fontId="23" type="noConversion"/>
  <pageMargins left="0.7" right="0.7" top="0.75" bottom="0.75" header="0.3" footer="0.3"/>
  <pageSetup orientation="portrait" horizontalDpi="1200" verticalDpi="1200" r:id="rId1"/>
  <ignoredErrors>
    <ignoredError sqref="C28"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5064-C90B-4D1A-9307-0CA53CA8BB39}">
  <sheetPr codeName="Sheet2">
    <tabColor theme="0" tint="-0.499984740745262"/>
  </sheetPr>
  <dimension ref="A2:C22"/>
  <sheetViews>
    <sheetView workbookViewId="0"/>
  </sheetViews>
  <sheetFormatPr defaultRowHeight="14.5" x14ac:dyDescent="0.35"/>
  <cols>
    <col min="1" max="1" width="22.1796875" customWidth="1"/>
    <col min="2" max="2" width="15.7265625" bestFit="1" customWidth="1"/>
    <col min="3" max="3" width="16.81640625" customWidth="1"/>
  </cols>
  <sheetData>
    <row r="2" spans="1:3" ht="15" x14ac:dyDescent="0.35">
      <c r="A2" s="5" t="s">
        <v>234</v>
      </c>
    </row>
    <row r="3" spans="1:3" x14ac:dyDescent="0.35">
      <c r="A3" s="8" t="s">
        <v>235</v>
      </c>
      <c r="B3" s="8" t="s">
        <v>236</v>
      </c>
      <c r="C3" s="8" t="s">
        <v>237</v>
      </c>
    </row>
    <row r="4" spans="1:3" ht="15" x14ac:dyDescent="0.35">
      <c r="A4" s="9" t="s">
        <v>238</v>
      </c>
      <c r="B4" s="9" t="s">
        <v>60</v>
      </c>
      <c r="C4" s="10">
        <v>1100</v>
      </c>
    </row>
    <row r="5" spans="1:3" ht="15" x14ac:dyDescent="0.35">
      <c r="A5" s="9" t="s">
        <v>239</v>
      </c>
      <c r="B5" s="9" t="s">
        <v>66</v>
      </c>
      <c r="C5" s="10">
        <v>1430</v>
      </c>
    </row>
    <row r="6" spans="1:3" ht="15" x14ac:dyDescent="0.35">
      <c r="A6" s="9" t="s">
        <v>240</v>
      </c>
      <c r="B6" s="9" t="s">
        <v>71</v>
      </c>
      <c r="C6" s="10">
        <v>353</v>
      </c>
    </row>
    <row r="7" spans="1:3" ht="15" x14ac:dyDescent="0.35">
      <c r="A7" s="9" t="s">
        <v>241</v>
      </c>
      <c r="B7" s="9" t="s">
        <v>108</v>
      </c>
      <c r="C7" s="10">
        <v>1030</v>
      </c>
    </row>
    <row r="8" spans="1:3" ht="15" x14ac:dyDescent="0.35">
      <c r="A8" s="9" t="s">
        <v>242</v>
      </c>
      <c r="B8" s="9" t="s">
        <v>115</v>
      </c>
      <c r="C8" s="10">
        <v>794</v>
      </c>
    </row>
    <row r="9" spans="1:3" ht="15" x14ac:dyDescent="0.35">
      <c r="A9" s="9" t="s">
        <v>243</v>
      </c>
      <c r="B9" s="9" t="s">
        <v>84</v>
      </c>
      <c r="C9" s="10">
        <v>3220</v>
      </c>
    </row>
    <row r="10" spans="1:3" ht="15" x14ac:dyDescent="0.35">
      <c r="A10" s="9" t="s">
        <v>244</v>
      </c>
      <c r="B10" s="9" t="s">
        <v>92</v>
      </c>
      <c r="C10" s="10">
        <v>1340</v>
      </c>
    </row>
    <row r="11" spans="1:3" ht="15" x14ac:dyDescent="0.35">
      <c r="A11" s="9" t="s">
        <v>245</v>
      </c>
      <c r="B11" s="9" t="s">
        <v>95</v>
      </c>
      <c r="C11" s="10">
        <v>1370</v>
      </c>
    </row>
    <row r="12" spans="1:3" ht="15" x14ac:dyDescent="0.35">
      <c r="A12" s="9" t="s">
        <v>246</v>
      </c>
      <c r="B12" s="9" t="s">
        <v>100</v>
      </c>
      <c r="C12" s="10">
        <v>9810</v>
      </c>
    </row>
    <row r="13" spans="1:3" ht="15" x14ac:dyDescent="0.35">
      <c r="A13" s="9" t="s">
        <v>247</v>
      </c>
      <c r="B13" s="9" t="s">
        <v>103</v>
      </c>
      <c r="C13" s="10">
        <v>693</v>
      </c>
    </row>
    <row r="14" spans="1:3" ht="15" x14ac:dyDescent="0.35">
      <c r="A14" s="9" t="s">
        <v>248</v>
      </c>
      <c r="B14" s="9" t="s">
        <v>121</v>
      </c>
      <c r="C14" s="10">
        <v>1640</v>
      </c>
    </row>
    <row r="15" spans="1:3" ht="15" x14ac:dyDescent="0.35">
      <c r="A15" s="9" t="s">
        <v>249</v>
      </c>
      <c r="B15" s="9" t="s">
        <v>111</v>
      </c>
      <c r="C15" s="10">
        <v>675</v>
      </c>
    </row>
    <row r="16" spans="1:3" ht="15" x14ac:dyDescent="0.35">
      <c r="A16" s="9" t="s">
        <v>250</v>
      </c>
      <c r="B16" s="9" t="s">
        <v>54</v>
      </c>
      <c r="C16" s="10">
        <v>3500</v>
      </c>
    </row>
    <row r="17" spans="1:3" ht="15" x14ac:dyDescent="0.35">
      <c r="A17" s="9" t="s">
        <v>251</v>
      </c>
      <c r="B17" s="9" t="s">
        <v>74</v>
      </c>
      <c r="C17" s="10">
        <v>4470</v>
      </c>
    </row>
    <row r="18" spans="1:3" ht="15" x14ac:dyDescent="0.35">
      <c r="A18" s="9" t="s">
        <v>252</v>
      </c>
      <c r="B18" s="9" t="s">
        <v>118</v>
      </c>
      <c r="C18" s="10">
        <v>92</v>
      </c>
    </row>
    <row r="19" spans="1:3" ht="15" x14ac:dyDescent="0.35">
      <c r="A19" s="9" t="s">
        <v>253</v>
      </c>
      <c r="B19" s="9" t="s">
        <v>77</v>
      </c>
      <c r="C19" s="10">
        <v>53</v>
      </c>
    </row>
    <row r="20" spans="1:3" ht="15" x14ac:dyDescent="0.35">
      <c r="A20" s="9" t="s">
        <v>254</v>
      </c>
      <c r="B20" s="9" t="s">
        <v>81</v>
      </c>
      <c r="C20" s="10">
        <v>124</v>
      </c>
    </row>
    <row r="21" spans="1:3" ht="15" x14ac:dyDescent="0.35">
      <c r="A21" s="9" t="s">
        <v>255</v>
      </c>
      <c r="B21" s="9" t="s">
        <v>89</v>
      </c>
      <c r="C21" s="10">
        <v>14800</v>
      </c>
    </row>
    <row r="22" spans="1:3" x14ac:dyDescent="0.35">
      <c r="A22" t="s">
        <v>256</v>
      </c>
    </row>
  </sheetData>
  <sheetProtection algorithmName="SHA-512" hashValue="bBjdziAfUZqu9ALtQVzqjwKo2md3zW39Hkjibn+lbO1zEx6sY/cilEu2oLfkD1rucOMqfY5UNCMeoEF874b3GA==" saltValue="AuTKPTX1+0iATD1U+ZQmd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8344-985A-4F3C-ACF1-ADA6E0122BE4}">
  <sheetPr codeName="Sheet5">
    <tabColor theme="0" tint="-0.499984740745262"/>
  </sheetPr>
  <dimension ref="A1:AG141"/>
  <sheetViews>
    <sheetView workbookViewId="0">
      <pane xSplit="2" ySplit="3" topLeftCell="G4" activePane="bottomRight" state="frozen"/>
      <selection pane="topRight" activeCell="C1" sqref="C1"/>
      <selection pane="bottomLeft" activeCell="A4" sqref="A4"/>
      <selection pane="bottomRight" activeCell="A9" sqref="A9:XFD9"/>
    </sheetView>
  </sheetViews>
  <sheetFormatPr defaultRowHeight="14.5" x14ac:dyDescent="0.35"/>
  <cols>
    <col min="1" max="1" width="11.54296875" bestFit="1" customWidth="1"/>
    <col min="3" max="4" width="12.26953125" bestFit="1" customWidth="1"/>
    <col min="5" max="6" width="13.453125" bestFit="1" customWidth="1"/>
    <col min="7" max="8" width="13.54296875" bestFit="1" customWidth="1"/>
    <col min="9" max="9" width="14.54296875" bestFit="1" customWidth="1"/>
    <col min="10" max="10" width="15.7265625" bestFit="1" customWidth="1"/>
    <col min="11" max="12" width="12.26953125" bestFit="1" customWidth="1"/>
    <col min="13" max="13" width="13.453125" bestFit="1" customWidth="1"/>
    <col min="14" max="16" width="14.453125" bestFit="1" customWidth="1"/>
    <col min="17" max="17" width="15.453125" bestFit="1" customWidth="1"/>
    <col min="18" max="18" width="14.81640625" bestFit="1" customWidth="1"/>
    <col min="19" max="20" width="13.1796875" bestFit="1" customWidth="1"/>
    <col min="21" max="21" width="14.54296875" bestFit="1" customWidth="1"/>
    <col min="22" max="22" width="23.1796875" bestFit="1" customWidth="1"/>
    <col min="23" max="23" width="14.7265625" bestFit="1" customWidth="1"/>
    <col min="24" max="24" width="13" bestFit="1" customWidth="1"/>
    <col min="25" max="25" width="11.26953125" bestFit="1" customWidth="1"/>
    <col min="26" max="26" width="15.54296875" customWidth="1"/>
    <col min="31" max="31" width="59.54296875" bestFit="1" customWidth="1"/>
  </cols>
  <sheetData>
    <row r="1" spans="1:33" x14ac:dyDescent="0.35">
      <c r="A1" s="111" t="s">
        <v>257</v>
      </c>
      <c r="B1" s="111" t="s">
        <v>258</v>
      </c>
    </row>
    <row r="2" spans="1:33" x14ac:dyDescent="0.35">
      <c r="A2" s="111"/>
      <c r="B2" s="111" t="s">
        <v>259</v>
      </c>
    </row>
    <row r="3" spans="1:33" ht="15" thickBot="1" x14ac:dyDescent="0.4">
      <c r="A3" s="11"/>
      <c r="B3" s="12"/>
      <c r="C3" s="13" t="s">
        <v>260</v>
      </c>
      <c r="D3" s="13" t="s">
        <v>261</v>
      </c>
      <c r="E3" s="13" t="s">
        <v>262</v>
      </c>
      <c r="F3" s="13" t="s">
        <v>263</v>
      </c>
      <c r="G3" s="13" t="s">
        <v>264</v>
      </c>
      <c r="H3" s="13" t="s">
        <v>265</v>
      </c>
      <c r="I3" s="13" t="s">
        <v>266</v>
      </c>
      <c r="J3" s="13" t="s">
        <v>267</v>
      </c>
      <c r="K3" s="13" t="s">
        <v>89</v>
      </c>
      <c r="L3" s="13" t="s">
        <v>111</v>
      </c>
      <c r="M3" s="13" t="s">
        <v>54</v>
      </c>
      <c r="N3" s="13" t="s">
        <v>66</v>
      </c>
      <c r="O3" s="13" t="s">
        <v>74</v>
      </c>
      <c r="P3" s="13" t="s">
        <v>81</v>
      </c>
      <c r="Q3" s="13" t="s">
        <v>84</v>
      </c>
      <c r="R3" s="13" t="s">
        <v>100</v>
      </c>
      <c r="S3" s="13" t="s">
        <v>268</v>
      </c>
      <c r="T3" s="13" t="s">
        <v>269</v>
      </c>
      <c r="U3" s="13" t="s">
        <v>270</v>
      </c>
      <c r="V3" s="13" t="s">
        <v>271</v>
      </c>
      <c r="W3" s="13" t="s">
        <v>272</v>
      </c>
      <c r="X3" s="13" t="s">
        <v>273</v>
      </c>
      <c r="AA3" s="20" t="s">
        <v>274</v>
      </c>
      <c r="AC3" t="s">
        <v>275</v>
      </c>
      <c r="AD3" t="s">
        <v>276</v>
      </c>
      <c r="AE3" t="s">
        <v>277</v>
      </c>
      <c r="AF3" t="s">
        <v>278</v>
      </c>
      <c r="AG3" t="s">
        <v>279</v>
      </c>
    </row>
    <row r="4" spans="1:33" ht="15" thickBot="1" x14ac:dyDescent="0.4">
      <c r="A4" s="14" t="str">
        <f t="shared" ref="A4:A28" si="0">REPLACE(Y4,1,6,"R-")</f>
        <v>R-401A</v>
      </c>
      <c r="B4" s="15"/>
      <c r="C4" s="16"/>
      <c r="D4" s="16"/>
      <c r="E4" s="16"/>
      <c r="F4" s="16"/>
      <c r="G4" s="16">
        <v>0.53</v>
      </c>
      <c r="H4" s="16"/>
      <c r="I4" s="16">
        <v>0.34</v>
      </c>
      <c r="J4" s="16"/>
      <c r="K4" s="16"/>
      <c r="L4" s="16"/>
      <c r="M4" s="16"/>
      <c r="N4" s="16"/>
      <c r="O4" s="16"/>
      <c r="P4" s="16">
        <v>0.13</v>
      </c>
      <c r="Q4" s="16"/>
      <c r="R4" s="16"/>
      <c r="S4" s="16"/>
      <c r="T4" s="16"/>
      <c r="U4" s="16"/>
      <c r="V4" s="16"/>
      <c r="W4" s="16"/>
      <c r="X4" s="16"/>
      <c r="Y4" s="14" t="s">
        <v>280</v>
      </c>
      <c r="Z4">
        <f>1-SUM(C4:X4)</f>
        <v>0</v>
      </c>
      <c r="AA4">
        <f t="shared" ref="AA4:AA56" si="1">SUM(C4:H4,J4)</f>
        <v>0.53</v>
      </c>
      <c r="AC4" s="113" t="s">
        <v>281</v>
      </c>
      <c r="AD4" s="113" t="str">
        <f>CONCATENATE("R-",AC4)</f>
        <v>R-401A</v>
      </c>
      <c r="AE4" s="113" t="s">
        <v>282</v>
      </c>
      <c r="AF4" s="112" t="s">
        <v>283</v>
      </c>
      <c r="AG4">
        <f t="shared" ref="AG4:AG35" si="2">IF(AF4="yes",IF(ISNUMBER(MATCH(AD4,$A$4:$A$117,0)),1,0),IF(ISNUMBER(MATCH(AD4,$A$4:$A$117,0)),0,1))</f>
        <v>1</v>
      </c>
    </row>
    <row r="5" spans="1:33" ht="15" thickBot="1" x14ac:dyDescent="0.4">
      <c r="A5" s="14" t="str">
        <f t="shared" si="0"/>
        <v>R-401B</v>
      </c>
      <c r="B5" s="15"/>
      <c r="C5" s="16"/>
      <c r="D5" s="16"/>
      <c r="E5" s="16"/>
      <c r="F5" s="16"/>
      <c r="G5" s="16">
        <v>0.61</v>
      </c>
      <c r="H5" s="16"/>
      <c r="I5" s="16">
        <v>0.28000000000000003</v>
      </c>
      <c r="J5" s="16"/>
      <c r="K5" s="16"/>
      <c r="L5" s="16"/>
      <c r="M5" s="16"/>
      <c r="N5" s="16"/>
      <c r="O5" s="16"/>
      <c r="P5" s="16">
        <v>0.11</v>
      </c>
      <c r="Q5" s="16"/>
      <c r="R5" s="16"/>
      <c r="S5" s="16"/>
      <c r="T5" s="16"/>
      <c r="U5" s="16"/>
      <c r="V5" s="16"/>
      <c r="W5" s="16"/>
      <c r="X5" s="16"/>
      <c r="Y5" s="14" t="s">
        <v>284</v>
      </c>
      <c r="Z5">
        <f t="shared" ref="Z5:Z28" si="3">1-SUM(C5:X5)</f>
        <v>0</v>
      </c>
      <c r="AA5">
        <f t="shared" si="1"/>
        <v>0.61</v>
      </c>
      <c r="AC5" s="112" t="s">
        <v>285</v>
      </c>
      <c r="AD5" s="113" t="str">
        <f t="shared" ref="AD5:AD68" si="4">CONCATENATE("R-",AC5)</f>
        <v>R-401B</v>
      </c>
      <c r="AE5" s="112" t="s">
        <v>286</v>
      </c>
      <c r="AF5" s="113" t="s">
        <v>283</v>
      </c>
      <c r="AG5">
        <f t="shared" si="2"/>
        <v>1</v>
      </c>
    </row>
    <row r="6" spans="1:33" ht="15" thickBot="1" x14ac:dyDescent="0.4">
      <c r="A6" s="14" t="str">
        <f t="shared" si="0"/>
        <v>R-401C</v>
      </c>
      <c r="B6" s="15"/>
      <c r="C6" s="16"/>
      <c r="D6" s="16"/>
      <c r="E6" s="16"/>
      <c r="F6" s="16"/>
      <c r="G6" s="16">
        <v>0.33</v>
      </c>
      <c r="H6" s="16"/>
      <c r="I6" s="16">
        <v>0.52</v>
      </c>
      <c r="J6" s="16"/>
      <c r="K6" s="16"/>
      <c r="L6" s="16"/>
      <c r="M6" s="16"/>
      <c r="N6" s="16"/>
      <c r="O6" s="16"/>
      <c r="P6" s="16">
        <v>0.15</v>
      </c>
      <c r="Q6" s="16"/>
      <c r="R6" s="16"/>
      <c r="S6" s="16"/>
      <c r="T6" s="16"/>
      <c r="U6" s="16"/>
      <c r="V6" s="16"/>
      <c r="W6" s="16"/>
      <c r="X6" s="16"/>
      <c r="Y6" s="14" t="s">
        <v>287</v>
      </c>
      <c r="Z6">
        <f t="shared" si="3"/>
        <v>0</v>
      </c>
      <c r="AA6">
        <f t="shared" si="1"/>
        <v>0.33</v>
      </c>
      <c r="AC6" s="113" t="s">
        <v>288</v>
      </c>
      <c r="AD6" s="113" t="str">
        <f t="shared" si="4"/>
        <v>R-401C</v>
      </c>
      <c r="AE6" s="113" t="s">
        <v>289</v>
      </c>
      <c r="AF6" s="112" t="s">
        <v>283</v>
      </c>
      <c r="AG6">
        <f t="shared" si="2"/>
        <v>1</v>
      </c>
    </row>
    <row r="7" spans="1:33" ht="15" thickBot="1" x14ac:dyDescent="0.4">
      <c r="A7" s="14" t="str">
        <f t="shared" si="0"/>
        <v>R-402A</v>
      </c>
      <c r="B7" s="15"/>
      <c r="C7" s="16"/>
      <c r="D7" s="16"/>
      <c r="E7" s="16"/>
      <c r="F7" s="16"/>
      <c r="G7" s="16">
        <v>0.38</v>
      </c>
      <c r="H7" s="16"/>
      <c r="I7" s="16"/>
      <c r="J7" s="16"/>
      <c r="K7" s="16"/>
      <c r="L7" s="16"/>
      <c r="M7" s="16">
        <v>0.6</v>
      </c>
      <c r="N7" s="16"/>
      <c r="O7" s="16"/>
      <c r="P7" s="16"/>
      <c r="Q7" s="16"/>
      <c r="R7" s="16"/>
      <c r="S7" s="16"/>
      <c r="T7" s="16"/>
      <c r="U7" s="16"/>
      <c r="V7" s="16"/>
      <c r="W7" s="16"/>
      <c r="X7" s="16"/>
      <c r="Y7" s="14" t="s">
        <v>290</v>
      </c>
      <c r="Z7">
        <f>1-SUM(C7:X7)</f>
        <v>2.0000000000000018E-2</v>
      </c>
      <c r="AA7">
        <f t="shared" si="1"/>
        <v>0.38</v>
      </c>
      <c r="AC7" s="112" t="s">
        <v>291</v>
      </c>
      <c r="AD7" s="113" t="str">
        <f t="shared" si="4"/>
        <v>R-402A</v>
      </c>
      <c r="AE7" s="112" t="s">
        <v>292</v>
      </c>
      <c r="AF7" s="112" t="s">
        <v>283</v>
      </c>
      <c r="AG7">
        <f t="shared" si="2"/>
        <v>1</v>
      </c>
    </row>
    <row r="8" spans="1:33" ht="15" thickBot="1" x14ac:dyDescent="0.4">
      <c r="A8" s="14" t="str">
        <f t="shared" si="0"/>
        <v>R-402B</v>
      </c>
      <c r="B8" s="15"/>
      <c r="C8" s="16"/>
      <c r="D8" s="16"/>
      <c r="E8" s="16"/>
      <c r="F8" s="16"/>
      <c r="G8" s="16">
        <v>0.6</v>
      </c>
      <c r="H8" s="16"/>
      <c r="I8" s="16"/>
      <c r="J8" s="16"/>
      <c r="K8" s="16"/>
      <c r="L8" s="16"/>
      <c r="M8" s="16">
        <v>0.38</v>
      </c>
      <c r="N8" s="16"/>
      <c r="O8" s="16"/>
      <c r="P8" s="16"/>
      <c r="Q8" s="16"/>
      <c r="R8" s="16"/>
      <c r="S8" s="16"/>
      <c r="T8" s="16"/>
      <c r="U8" s="16"/>
      <c r="V8" s="16"/>
      <c r="W8" s="16"/>
      <c r="X8" s="16"/>
      <c r="Y8" s="14" t="s">
        <v>293</v>
      </c>
      <c r="Z8">
        <f t="shared" si="3"/>
        <v>2.0000000000000018E-2</v>
      </c>
      <c r="AA8">
        <f>SUM(C8:H8,J8)</f>
        <v>0.6</v>
      </c>
      <c r="AC8" s="113" t="s">
        <v>294</v>
      </c>
      <c r="AD8" s="113" t="str">
        <f t="shared" si="4"/>
        <v>R-402B</v>
      </c>
      <c r="AE8" s="113" t="s">
        <v>295</v>
      </c>
      <c r="AF8" s="112" t="s">
        <v>283</v>
      </c>
      <c r="AG8">
        <f t="shared" si="2"/>
        <v>1</v>
      </c>
    </row>
    <row r="9" spans="1:33" ht="15" thickBot="1" x14ac:dyDescent="0.4">
      <c r="A9" s="14" t="str">
        <f t="shared" si="0"/>
        <v>R-404A</v>
      </c>
      <c r="B9" s="15"/>
      <c r="C9" s="16"/>
      <c r="D9" s="16"/>
      <c r="E9" s="16"/>
      <c r="F9" s="16"/>
      <c r="G9" s="16"/>
      <c r="H9" s="16"/>
      <c r="I9" s="16"/>
      <c r="J9" s="16"/>
      <c r="K9" s="16"/>
      <c r="L9" s="16"/>
      <c r="M9" s="16">
        <v>0.44</v>
      </c>
      <c r="N9" s="16">
        <v>0.04</v>
      </c>
      <c r="O9" s="16">
        <v>0.52</v>
      </c>
      <c r="P9" s="16"/>
      <c r="Q9" s="16"/>
      <c r="R9" s="16"/>
      <c r="S9" s="16"/>
      <c r="T9" s="16"/>
      <c r="U9" s="16"/>
      <c r="V9" s="16"/>
      <c r="W9" s="16"/>
      <c r="X9" s="16"/>
      <c r="Y9" s="14" t="s">
        <v>296</v>
      </c>
      <c r="Z9">
        <f t="shared" si="3"/>
        <v>0</v>
      </c>
      <c r="AA9">
        <f t="shared" si="1"/>
        <v>0</v>
      </c>
      <c r="AC9" s="112" t="s">
        <v>297</v>
      </c>
      <c r="AD9" s="113" t="str">
        <f t="shared" si="4"/>
        <v>R-403A</v>
      </c>
      <c r="AE9" s="112" t="s">
        <v>298</v>
      </c>
      <c r="AF9" s="113" t="s">
        <v>299</v>
      </c>
      <c r="AG9">
        <f t="shared" si="2"/>
        <v>1</v>
      </c>
    </row>
    <row r="10" spans="1:33" ht="15" thickBot="1" x14ac:dyDescent="0.4">
      <c r="A10" s="14" t="str">
        <f t="shared" si="0"/>
        <v>R-405A</v>
      </c>
      <c r="B10" s="15"/>
      <c r="C10" s="16"/>
      <c r="D10" s="16"/>
      <c r="E10" s="16"/>
      <c r="F10" s="16"/>
      <c r="G10" s="16">
        <v>0.45</v>
      </c>
      <c r="H10" s="16"/>
      <c r="I10" s="16"/>
      <c r="J10" s="16">
        <v>5.5E-2</v>
      </c>
      <c r="K10" s="16"/>
      <c r="L10" s="16"/>
      <c r="M10" s="16"/>
      <c r="N10" s="16"/>
      <c r="O10" s="16"/>
      <c r="P10" s="16">
        <v>7.0000000000000007E-2</v>
      </c>
      <c r="Q10" s="16"/>
      <c r="R10" s="16"/>
      <c r="S10" s="16"/>
      <c r="T10" s="16"/>
      <c r="U10" s="16">
        <v>0.42499999999999999</v>
      </c>
      <c r="V10" s="16"/>
      <c r="W10" s="16"/>
      <c r="X10" s="16"/>
      <c r="Y10" s="14" t="s">
        <v>300</v>
      </c>
      <c r="Z10">
        <f t="shared" si="3"/>
        <v>0</v>
      </c>
      <c r="AA10">
        <f t="shared" si="1"/>
        <v>0.505</v>
      </c>
      <c r="AC10" s="113" t="s">
        <v>301</v>
      </c>
      <c r="AD10" s="113" t="str">
        <f t="shared" si="4"/>
        <v>R-403B</v>
      </c>
      <c r="AE10" s="113" t="s">
        <v>302</v>
      </c>
      <c r="AF10" s="112" t="s">
        <v>299</v>
      </c>
      <c r="AG10">
        <f t="shared" si="2"/>
        <v>1</v>
      </c>
    </row>
    <row r="11" spans="1:33" ht="15" thickBot="1" x14ac:dyDescent="0.4">
      <c r="A11" s="14" t="str">
        <f t="shared" si="0"/>
        <v>R-407A</v>
      </c>
      <c r="B11" s="15"/>
      <c r="C11" s="16"/>
      <c r="D11" s="16"/>
      <c r="E11" s="16"/>
      <c r="F11" s="16"/>
      <c r="G11" s="16"/>
      <c r="H11" s="16"/>
      <c r="I11" s="16"/>
      <c r="J11" s="16"/>
      <c r="K11" s="16"/>
      <c r="L11" s="16">
        <v>0.2</v>
      </c>
      <c r="M11" s="16">
        <v>0.4</v>
      </c>
      <c r="N11" s="16">
        <v>0.4</v>
      </c>
      <c r="O11" s="16"/>
      <c r="P11" s="16"/>
      <c r="Q11" s="16"/>
      <c r="R11" s="16"/>
      <c r="S11" s="16"/>
      <c r="T11" s="16"/>
      <c r="U11" s="16"/>
      <c r="V11" s="16"/>
      <c r="W11" s="16"/>
      <c r="X11" s="16"/>
      <c r="Y11" s="14" t="s">
        <v>303</v>
      </c>
      <c r="Z11">
        <f t="shared" si="3"/>
        <v>0</v>
      </c>
      <c r="AA11">
        <f t="shared" si="1"/>
        <v>0</v>
      </c>
      <c r="AC11" s="112" t="s">
        <v>304</v>
      </c>
      <c r="AD11" s="113" t="str">
        <f t="shared" si="4"/>
        <v>R-404A</v>
      </c>
      <c r="AE11" s="112" t="s">
        <v>305</v>
      </c>
      <c r="AF11" s="113" t="s">
        <v>283</v>
      </c>
      <c r="AG11">
        <f t="shared" si="2"/>
        <v>1</v>
      </c>
    </row>
    <row r="12" spans="1:33" ht="15" thickBot="1" x14ac:dyDescent="0.4">
      <c r="A12" s="14" t="str">
        <f t="shared" si="0"/>
        <v>R-407B</v>
      </c>
      <c r="B12" s="15"/>
      <c r="C12" s="16"/>
      <c r="D12" s="16"/>
      <c r="E12" s="16"/>
      <c r="F12" s="16"/>
      <c r="G12" s="16"/>
      <c r="H12" s="16"/>
      <c r="I12" s="16"/>
      <c r="J12" s="16"/>
      <c r="K12" s="16"/>
      <c r="L12" s="16">
        <v>0.1</v>
      </c>
      <c r="M12" s="16">
        <v>0.7</v>
      </c>
      <c r="N12" s="16">
        <v>0.2</v>
      </c>
      <c r="O12" s="16"/>
      <c r="P12" s="16"/>
      <c r="Q12" s="16"/>
      <c r="R12" s="16"/>
      <c r="S12" s="16"/>
      <c r="T12" s="16"/>
      <c r="U12" s="16"/>
      <c r="V12" s="16"/>
      <c r="W12" s="16"/>
      <c r="X12" s="16"/>
      <c r="Y12" s="14" t="s">
        <v>306</v>
      </c>
      <c r="Z12">
        <f t="shared" si="3"/>
        <v>0</v>
      </c>
      <c r="AA12">
        <f t="shared" si="1"/>
        <v>0</v>
      </c>
      <c r="AC12" s="113" t="s">
        <v>307</v>
      </c>
      <c r="AD12" s="113" t="str">
        <f t="shared" si="4"/>
        <v>R-405A</v>
      </c>
      <c r="AE12" s="113" t="s">
        <v>308</v>
      </c>
      <c r="AF12" s="113" t="s">
        <v>283</v>
      </c>
      <c r="AG12">
        <f t="shared" si="2"/>
        <v>1</v>
      </c>
    </row>
    <row r="13" spans="1:33" ht="15" thickBot="1" x14ac:dyDescent="0.4">
      <c r="A13" s="14" t="str">
        <f t="shared" si="0"/>
        <v>R-407C</v>
      </c>
      <c r="B13" s="15"/>
      <c r="C13" s="16"/>
      <c r="D13" s="16"/>
      <c r="E13" s="16"/>
      <c r="F13" s="16"/>
      <c r="G13" s="16"/>
      <c r="H13" s="16"/>
      <c r="I13" s="16"/>
      <c r="J13" s="16"/>
      <c r="K13" s="16"/>
      <c r="L13" s="16">
        <v>0.23</v>
      </c>
      <c r="M13" s="16">
        <v>0.25</v>
      </c>
      <c r="N13" s="16">
        <v>0.52</v>
      </c>
      <c r="O13" s="16"/>
      <c r="P13" s="16"/>
      <c r="Q13" s="16"/>
      <c r="R13" s="16"/>
      <c r="S13" s="16"/>
      <c r="T13" s="16"/>
      <c r="U13" s="16"/>
      <c r="V13" s="16"/>
      <c r="W13" s="16"/>
      <c r="X13" s="16"/>
      <c r="Y13" s="14" t="s">
        <v>309</v>
      </c>
      <c r="Z13">
        <f t="shared" si="3"/>
        <v>0</v>
      </c>
      <c r="AA13">
        <f t="shared" si="1"/>
        <v>0</v>
      </c>
      <c r="AC13" s="112" t="s">
        <v>310</v>
      </c>
      <c r="AD13" s="113" t="str">
        <f t="shared" si="4"/>
        <v>R-406A</v>
      </c>
      <c r="AE13" s="112" t="s">
        <v>311</v>
      </c>
      <c r="AF13" s="113" t="s">
        <v>299</v>
      </c>
      <c r="AG13">
        <f t="shared" si="2"/>
        <v>1</v>
      </c>
    </row>
    <row r="14" spans="1:33" ht="15" thickBot="1" x14ac:dyDescent="0.4">
      <c r="A14" s="14" t="str">
        <f t="shared" si="0"/>
        <v>R-407D</v>
      </c>
      <c r="B14" s="15"/>
      <c r="C14" s="16"/>
      <c r="D14" s="16"/>
      <c r="E14" s="16"/>
      <c r="F14" s="16"/>
      <c r="G14" s="16"/>
      <c r="H14" s="16"/>
      <c r="I14" s="16"/>
      <c r="J14" s="16"/>
      <c r="K14" s="16"/>
      <c r="L14" s="16">
        <v>0.15</v>
      </c>
      <c r="M14" s="16">
        <v>0.15</v>
      </c>
      <c r="N14" s="16">
        <v>0.7</v>
      </c>
      <c r="O14" s="16"/>
      <c r="P14" s="16"/>
      <c r="Q14" s="16"/>
      <c r="R14" s="16"/>
      <c r="S14" s="16"/>
      <c r="T14" s="16"/>
      <c r="U14" s="16"/>
      <c r="V14" s="16"/>
      <c r="W14" s="16"/>
      <c r="X14" s="16"/>
      <c r="Y14" s="14" t="s">
        <v>312</v>
      </c>
      <c r="Z14">
        <f t="shared" si="3"/>
        <v>0</v>
      </c>
      <c r="AA14">
        <f t="shared" si="1"/>
        <v>0</v>
      </c>
      <c r="AC14" s="113" t="s">
        <v>313</v>
      </c>
      <c r="AD14" s="113" t="str">
        <f t="shared" si="4"/>
        <v>R-407A</v>
      </c>
      <c r="AE14" s="113" t="s">
        <v>314</v>
      </c>
      <c r="AF14" s="112" t="s">
        <v>283</v>
      </c>
      <c r="AG14">
        <f t="shared" si="2"/>
        <v>1</v>
      </c>
    </row>
    <row r="15" spans="1:33" ht="15" thickBot="1" x14ac:dyDescent="0.4">
      <c r="A15" s="14" t="str">
        <f t="shared" si="0"/>
        <v>R-407E</v>
      </c>
      <c r="B15" s="15"/>
      <c r="C15" s="16"/>
      <c r="D15" s="16"/>
      <c r="E15" s="16"/>
      <c r="F15" s="16"/>
      <c r="G15" s="16"/>
      <c r="H15" s="16"/>
      <c r="I15" s="16"/>
      <c r="J15" s="16"/>
      <c r="K15" s="16"/>
      <c r="L15" s="16">
        <v>0.25</v>
      </c>
      <c r="M15" s="16">
        <v>0.15</v>
      </c>
      <c r="N15" s="16">
        <v>0.6</v>
      </c>
      <c r="O15" s="16"/>
      <c r="P15" s="16"/>
      <c r="Q15" s="16"/>
      <c r="R15" s="16"/>
      <c r="S15" s="16"/>
      <c r="T15" s="16"/>
      <c r="U15" s="16"/>
      <c r="V15" s="16"/>
      <c r="W15" s="16"/>
      <c r="X15" s="16"/>
      <c r="Y15" s="14" t="s">
        <v>315</v>
      </c>
      <c r="Z15">
        <f t="shared" si="3"/>
        <v>0</v>
      </c>
      <c r="AA15">
        <f t="shared" si="1"/>
        <v>0</v>
      </c>
      <c r="AC15" s="112" t="s">
        <v>316</v>
      </c>
      <c r="AD15" s="113" t="str">
        <f t="shared" si="4"/>
        <v>R-407B</v>
      </c>
      <c r="AE15" s="112" t="s">
        <v>317</v>
      </c>
      <c r="AF15" s="112" t="s">
        <v>283</v>
      </c>
      <c r="AG15">
        <f t="shared" si="2"/>
        <v>1</v>
      </c>
    </row>
    <row r="16" spans="1:33" ht="15" thickBot="1" x14ac:dyDescent="0.4">
      <c r="A16" s="14" t="str">
        <f t="shared" si="0"/>
        <v>R-407F</v>
      </c>
      <c r="B16" s="15"/>
      <c r="C16" s="16"/>
      <c r="D16" s="16"/>
      <c r="E16" s="16"/>
      <c r="F16" s="16"/>
      <c r="G16" s="16"/>
      <c r="H16" s="16"/>
      <c r="I16" s="16"/>
      <c r="J16" s="16"/>
      <c r="K16" s="16"/>
      <c r="L16" s="16">
        <v>0.3</v>
      </c>
      <c r="M16" s="16">
        <v>0.3</v>
      </c>
      <c r="N16" s="16">
        <v>0.4</v>
      </c>
      <c r="O16" s="16"/>
      <c r="P16" s="16"/>
      <c r="Q16" s="16"/>
      <c r="R16" s="16"/>
      <c r="S16" s="16"/>
      <c r="T16" s="16"/>
      <c r="U16" s="16"/>
      <c r="V16" s="16"/>
      <c r="W16" s="16"/>
      <c r="X16" s="16"/>
      <c r="Y16" s="14" t="s">
        <v>318</v>
      </c>
      <c r="Z16">
        <f t="shared" si="3"/>
        <v>0</v>
      </c>
      <c r="AA16">
        <f t="shared" si="1"/>
        <v>0</v>
      </c>
      <c r="AC16" s="113" t="s">
        <v>319</v>
      </c>
      <c r="AD16" s="113" t="str">
        <f t="shared" si="4"/>
        <v>R-407C</v>
      </c>
      <c r="AE16" s="113" t="s">
        <v>320</v>
      </c>
      <c r="AF16" s="112" t="s">
        <v>283</v>
      </c>
      <c r="AG16">
        <f t="shared" si="2"/>
        <v>1</v>
      </c>
    </row>
    <row r="17" spans="1:33" ht="15" thickBot="1" x14ac:dyDescent="0.4">
      <c r="A17" s="14" t="str">
        <f t="shared" si="0"/>
        <v>R-407G</v>
      </c>
      <c r="B17" s="15"/>
      <c r="C17" s="16"/>
      <c r="D17" s="16"/>
      <c r="E17" s="16"/>
      <c r="F17" s="16"/>
      <c r="G17" s="16"/>
      <c r="H17" s="16"/>
      <c r="I17" s="16"/>
      <c r="J17" s="16"/>
      <c r="K17" s="16"/>
      <c r="L17" s="16">
        <v>2.5000000000000001E-2</v>
      </c>
      <c r="M17" s="16">
        <v>2.5000000000000001E-2</v>
      </c>
      <c r="N17" s="16">
        <v>0.95</v>
      </c>
      <c r="O17" s="16"/>
      <c r="P17" s="16"/>
      <c r="Q17" s="16"/>
      <c r="R17" s="16"/>
      <c r="S17" s="16"/>
      <c r="T17" s="16"/>
      <c r="U17" s="16"/>
      <c r="V17" s="16"/>
      <c r="W17" s="16"/>
      <c r="X17" s="16"/>
      <c r="Y17" s="14" t="s">
        <v>321</v>
      </c>
      <c r="Z17">
        <f t="shared" si="3"/>
        <v>0</v>
      </c>
      <c r="AA17">
        <f t="shared" si="1"/>
        <v>0</v>
      </c>
      <c r="AC17" s="112" t="s">
        <v>322</v>
      </c>
      <c r="AD17" s="113" t="str">
        <f t="shared" si="4"/>
        <v>R-407D</v>
      </c>
      <c r="AE17" s="112" t="s">
        <v>323</v>
      </c>
      <c r="AF17" s="112" t="s">
        <v>283</v>
      </c>
      <c r="AG17">
        <f t="shared" si="2"/>
        <v>1</v>
      </c>
    </row>
    <row r="18" spans="1:33" ht="15" thickBot="1" x14ac:dyDescent="0.4">
      <c r="A18" s="14" t="s">
        <v>113</v>
      </c>
      <c r="B18" s="15"/>
      <c r="C18" s="16"/>
      <c r="D18" s="16"/>
      <c r="E18" s="16"/>
      <c r="F18" s="16"/>
      <c r="G18" s="16"/>
      <c r="H18" s="16"/>
      <c r="I18" s="16"/>
      <c r="J18" s="16"/>
      <c r="K18" s="16"/>
      <c r="L18" s="16">
        <v>0.32500000000000001</v>
      </c>
      <c r="M18" s="16">
        <v>0.15</v>
      </c>
      <c r="N18" s="16">
        <v>0.52500000000000002</v>
      </c>
      <c r="O18" s="16"/>
      <c r="P18" s="16"/>
      <c r="Q18" s="16"/>
      <c r="R18" s="16"/>
      <c r="S18" s="16"/>
      <c r="T18" s="16"/>
      <c r="U18" s="16"/>
      <c r="V18" s="16"/>
      <c r="W18" s="16"/>
      <c r="X18" s="16"/>
      <c r="Y18" s="14" t="str">
        <f>CONCATENATE("Blend ",RIGHT(A18,4))</f>
        <v>Blend 407H</v>
      </c>
      <c r="Z18">
        <f t="shared" ref="Z18:Z19" si="5">1-SUM(C18:X18)</f>
        <v>0</v>
      </c>
      <c r="AA18">
        <f t="shared" ref="AA18:AA19" si="6">SUM(C18:H18,J18)</f>
        <v>0</v>
      </c>
      <c r="AC18" s="113" t="s">
        <v>324</v>
      </c>
      <c r="AD18" s="113" t="str">
        <f t="shared" si="4"/>
        <v>R-407E</v>
      </c>
      <c r="AE18" s="113" t="s">
        <v>325</v>
      </c>
      <c r="AF18" s="112" t="s">
        <v>283</v>
      </c>
      <c r="AG18">
        <f t="shared" si="2"/>
        <v>1</v>
      </c>
    </row>
    <row r="19" spans="1:33" ht="15" thickBot="1" x14ac:dyDescent="0.4">
      <c r="A19" s="14" t="s">
        <v>117</v>
      </c>
      <c r="B19" s="15"/>
      <c r="C19" s="16"/>
      <c r="D19" s="16"/>
      <c r="E19" s="16"/>
      <c r="F19" s="16"/>
      <c r="G19" s="16"/>
      <c r="H19" s="16"/>
      <c r="I19" s="16"/>
      <c r="J19" s="16"/>
      <c r="K19" s="16"/>
      <c r="L19" s="16">
        <v>0.19500000000000001</v>
      </c>
      <c r="M19" s="16">
        <v>8.5000000000000006E-2</v>
      </c>
      <c r="N19" s="16">
        <v>0.72</v>
      </c>
      <c r="O19" s="16"/>
      <c r="P19" s="16"/>
      <c r="Q19" s="16"/>
      <c r="R19" s="16"/>
      <c r="S19" s="16"/>
      <c r="T19" s="16"/>
      <c r="U19" s="16"/>
      <c r="V19" s="16"/>
      <c r="W19" s="16"/>
      <c r="X19" s="16"/>
      <c r="Y19" s="14" t="str">
        <f>CONCATENATE("Blend ",RIGHT(A19,4))</f>
        <v>Blend 407I</v>
      </c>
      <c r="Z19">
        <f t="shared" si="5"/>
        <v>0</v>
      </c>
      <c r="AA19">
        <f t="shared" si="6"/>
        <v>0</v>
      </c>
      <c r="AC19" s="112" t="s">
        <v>326</v>
      </c>
      <c r="AD19" s="113" t="str">
        <f t="shared" si="4"/>
        <v>R-407F</v>
      </c>
      <c r="AE19" s="112" t="s">
        <v>327</v>
      </c>
      <c r="AF19" s="112" t="s">
        <v>283</v>
      </c>
      <c r="AG19">
        <f t="shared" si="2"/>
        <v>1</v>
      </c>
    </row>
    <row r="20" spans="1:33" ht="15" thickBot="1" x14ac:dyDescent="0.4">
      <c r="A20" s="14" t="str">
        <f t="shared" si="0"/>
        <v>R-408A</v>
      </c>
      <c r="B20" s="15"/>
      <c r="C20" s="16"/>
      <c r="D20" s="16"/>
      <c r="E20" s="16"/>
      <c r="F20" s="16"/>
      <c r="G20" s="16">
        <v>0.47</v>
      </c>
      <c r="H20" s="16"/>
      <c r="I20" s="16"/>
      <c r="J20" s="16"/>
      <c r="K20" s="16"/>
      <c r="L20" s="16"/>
      <c r="M20" s="16">
        <v>7.0000000000000007E-2</v>
      </c>
      <c r="N20" s="16"/>
      <c r="O20" s="16">
        <v>0.46</v>
      </c>
      <c r="P20" s="16"/>
      <c r="Q20" s="16"/>
      <c r="R20" s="16"/>
      <c r="S20" s="16"/>
      <c r="T20" s="16"/>
      <c r="U20" s="16"/>
      <c r="V20" s="16"/>
      <c r="W20" s="16"/>
      <c r="X20" s="16"/>
      <c r="Y20" s="14" t="s">
        <v>328</v>
      </c>
      <c r="Z20">
        <f t="shared" si="3"/>
        <v>0</v>
      </c>
      <c r="AA20">
        <f t="shared" si="1"/>
        <v>0.47</v>
      </c>
      <c r="AC20" s="113" t="s">
        <v>329</v>
      </c>
      <c r="AD20" s="113" t="str">
        <f t="shared" si="4"/>
        <v>R-407G</v>
      </c>
      <c r="AE20" s="113" t="s">
        <v>330</v>
      </c>
      <c r="AF20" s="112" t="s">
        <v>283</v>
      </c>
      <c r="AG20">
        <f t="shared" si="2"/>
        <v>1</v>
      </c>
    </row>
    <row r="21" spans="1:33" ht="15" thickBot="1" x14ac:dyDescent="0.4">
      <c r="A21" s="14" t="str">
        <f t="shared" si="0"/>
        <v>R-410A</v>
      </c>
      <c r="B21" s="15"/>
      <c r="C21" s="16"/>
      <c r="D21" s="16"/>
      <c r="E21" s="16"/>
      <c r="F21" s="16"/>
      <c r="G21" s="16"/>
      <c r="H21" s="16"/>
      <c r="I21" s="16"/>
      <c r="J21" s="16"/>
      <c r="K21" s="16"/>
      <c r="L21" s="16">
        <v>0.5</v>
      </c>
      <c r="M21" s="16">
        <v>0.5</v>
      </c>
      <c r="N21" s="16"/>
      <c r="O21" s="16"/>
      <c r="P21" s="16"/>
      <c r="Q21" s="16"/>
      <c r="R21" s="16"/>
      <c r="S21" s="16"/>
      <c r="T21" s="16"/>
      <c r="U21" s="16"/>
      <c r="V21" s="16"/>
      <c r="W21" s="16"/>
      <c r="X21" s="16"/>
      <c r="Y21" s="14" t="s">
        <v>331</v>
      </c>
      <c r="Z21">
        <f t="shared" si="3"/>
        <v>0</v>
      </c>
      <c r="AA21">
        <f t="shared" si="1"/>
        <v>0</v>
      </c>
      <c r="AC21" s="112" t="s">
        <v>332</v>
      </c>
      <c r="AD21" s="113" t="str">
        <f t="shared" si="4"/>
        <v>R-407H</v>
      </c>
      <c r="AE21" s="112" t="s">
        <v>333</v>
      </c>
      <c r="AF21" s="112" t="s">
        <v>283</v>
      </c>
      <c r="AG21">
        <f t="shared" si="2"/>
        <v>1</v>
      </c>
    </row>
    <row r="22" spans="1:33" ht="15" thickBot="1" x14ac:dyDescent="0.4">
      <c r="A22" s="14" t="str">
        <f t="shared" si="0"/>
        <v>R-410B</v>
      </c>
      <c r="B22" s="15"/>
      <c r="C22" s="16"/>
      <c r="D22" s="16"/>
      <c r="E22" s="16"/>
      <c r="F22" s="16"/>
      <c r="G22" s="16"/>
      <c r="H22" s="16"/>
      <c r="I22" s="16"/>
      <c r="J22" s="16"/>
      <c r="K22" s="16"/>
      <c r="L22" s="16">
        <v>0.45</v>
      </c>
      <c r="M22" s="16">
        <v>0.55000000000000004</v>
      </c>
      <c r="N22" s="16"/>
      <c r="O22" s="16"/>
      <c r="P22" s="16"/>
      <c r="Q22" s="16"/>
      <c r="R22" s="16"/>
      <c r="S22" s="16"/>
      <c r="T22" s="16"/>
      <c r="U22" s="16"/>
      <c r="V22" s="16"/>
      <c r="W22" s="16"/>
      <c r="X22" s="16"/>
      <c r="Y22" s="14" t="s">
        <v>334</v>
      </c>
      <c r="Z22">
        <f t="shared" si="3"/>
        <v>0</v>
      </c>
      <c r="AA22">
        <f t="shared" si="1"/>
        <v>0</v>
      </c>
      <c r="AC22" s="113" t="s">
        <v>335</v>
      </c>
      <c r="AD22" s="113" t="str">
        <f t="shared" si="4"/>
        <v>R-407I</v>
      </c>
      <c r="AE22" s="113" t="s">
        <v>336</v>
      </c>
      <c r="AF22" s="112" t="s">
        <v>283</v>
      </c>
      <c r="AG22">
        <f t="shared" si="2"/>
        <v>1</v>
      </c>
    </row>
    <row r="23" spans="1:33" ht="15" thickBot="1" x14ac:dyDescent="0.4">
      <c r="A23" s="14" t="str">
        <f t="shared" si="0"/>
        <v>R-411A</v>
      </c>
      <c r="B23" s="15"/>
      <c r="C23" s="16"/>
      <c r="D23" s="16"/>
      <c r="E23" s="16"/>
      <c r="F23" s="16"/>
      <c r="G23" s="16">
        <v>0.875</v>
      </c>
      <c r="H23" s="16"/>
      <c r="I23" s="16"/>
      <c r="J23" s="16"/>
      <c r="K23" s="16"/>
      <c r="L23" s="16"/>
      <c r="M23" s="16"/>
      <c r="N23" s="16"/>
      <c r="O23" s="16"/>
      <c r="P23" s="16">
        <v>0.11</v>
      </c>
      <c r="Q23" s="16"/>
      <c r="R23" s="16"/>
      <c r="S23" s="16"/>
      <c r="T23" s="16"/>
      <c r="U23" s="16"/>
      <c r="V23" s="16"/>
      <c r="W23" s="16"/>
      <c r="X23" s="16"/>
      <c r="Y23" s="14" t="s">
        <v>337</v>
      </c>
      <c r="Z23">
        <f t="shared" si="3"/>
        <v>1.5000000000000013E-2</v>
      </c>
      <c r="AA23">
        <f t="shared" si="1"/>
        <v>0.875</v>
      </c>
      <c r="AC23" s="112" t="s">
        <v>338</v>
      </c>
      <c r="AD23" s="113" t="str">
        <f t="shared" si="4"/>
        <v>R-408A</v>
      </c>
      <c r="AE23" s="112" t="s">
        <v>339</v>
      </c>
      <c r="AF23" s="112" t="s">
        <v>283</v>
      </c>
      <c r="AG23">
        <f t="shared" si="2"/>
        <v>1</v>
      </c>
    </row>
    <row r="24" spans="1:33" ht="15" thickBot="1" x14ac:dyDescent="0.4">
      <c r="A24" s="14" t="str">
        <f t="shared" si="0"/>
        <v>R-411B</v>
      </c>
      <c r="B24" s="15"/>
      <c r="C24" s="16"/>
      <c r="D24" s="16"/>
      <c r="E24" s="16"/>
      <c r="F24" s="16"/>
      <c r="G24" s="16">
        <v>0.94</v>
      </c>
      <c r="H24" s="16"/>
      <c r="I24" s="16"/>
      <c r="J24" s="16"/>
      <c r="K24" s="16"/>
      <c r="L24" s="16"/>
      <c r="M24" s="16"/>
      <c r="N24" s="16"/>
      <c r="O24" s="16"/>
      <c r="P24" s="16">
        <v>0.03</v>
      </c>
      <c r="Q24" s="16"/>
      <c r="R24" s="16"/>
      <c r="S24" s="16"/>
      <c r="T24" s="16"/>
      <c r="U24" s="16"/>
      <c r="V24" s="16"/>
      <c r="W24" s="16"/>
      <c r="X24" s="16"/>
      <c r="Y24" s="14" t="s">
        <v>340</v>
      </c>
      <c r="Z24">
        <f t="shared" si="3"/>
        <v>3.0000000000000027E-2</v>
      </c>
      <c r="AA24">
        <f t="shared" si="1"/>
        <v>0.94</v>
      </c>
      <c r="AC24" s="113" t="s">
        <v>341</v>
      </c>
      <c r="AD24" s="113" t="str">
        <f t="shared" si="4"/>
        <v>R-409A</v>
      </c>
      <c r="AE24" s="113" t="s">
        <v>342</v>
      </c>
      <c r="AF24" s="112" t="s">
        <v>299</v>
      </c>
      <c r="AG24">
        <f t="shared" si="2"/>
        <v>1</v>
      </c>
    </row>
    <row r="25" spans="1:33" ht="15" thickBot="1" x14ac:dyDescent="0.4">
      <c r="A25" s="14" t="str">
        <f t="shared" si="0"/>
        <v>R-413A</v>
      </c>
      <c r="B25" s="15"/>
      <c r="C25" s="16"/>
      <c r="D25" s="16"/>
      <c r="E25" s="16"/>
      <c r="F25" s="16"/>
      <c r="G25" s="16"/>
      <c r="H25" s="16"/>
      <c r="I25" s="16"/>
      <c r="J25" s="16"/>
      <c r="K25" s="16"/>
      <c r="L25" s="16"/>
      <c r="M25" s="16"/>
      <c r="N25" s="16">
        <v>0.88</v>
      </c>
      <c r="O25" s="16"/>
      <c r="P25" s="16"/>
      <c r="Q25" s="16"/>
      <c r="R25" s="16"/>
      <c r="S25" s="16"/>
      <c r="T25" s="16">
        <v>0.09</v>
      </c>
      <c r="U25" s="16"/>
      <c r="V25" s="16"/>
      <c r="W25" s="16"/>
      <c r="X25" s="16"/>
      <c r="Y25" s="14" t="s">
        <v>343</v>
      </c>
      <c r="Z25">
        <f t="shared" si="3"/>
        <v>3.0000000000000027E-2</v>
      </c>
      <c r="AA25">
        <f t="shared" si="1"/>
        <v>0</v>
      </c>
      <c r="AC25" s="112" t="s">
        <v>344</v>
      </c>
      <c r="AD25" s="113" t="str">
        <f t="shared" si="4"/>
        <v>R-409B</v>
      </c>
      <c r="AE25" s="112" t="s">
        <v>345</v>
      </c>
      <c r="AF25" s="113" t="s">
        <v>299</v>
      </c>
      <c r="AG25">
        <f t="shared" si="2"/>
        <v>1</v>
      </c>
    </row>
    <row r="26" spans="1:33" ht="15" thickBot="1" x14ac:dyDescent="0.4">
      <c r="A26" s="14" t="str">
        <f t="shared" si="0"/>
        <v>R-415A</v>
      </c>
      <c r="B26" s="15"/>
      <c r="C26" s="16"/>
      <c r="D26" s="16"/>
      <c r="E26" s="16"/>
      <c r="F26" s="16"/>
      <c r="G26" s="16">
        <v>0.82</v>
      </c>
      <c r="H26" s="16"/>
      <c r="I26" s="16"/>
      <c r="J26" s="16"/>
      <c r="K26" s="16"/>
      <c r="L26" s="16"/>
      <c r="M26" s="16"/>
      <c r="N26" s="16"/>
      <c r="O26" s="16"/>
      <c r="P26" s="16">
        <v>0.18</v>
      </c>
      <c r="Q26" s="16"/>
      <c r="R26" s="16"/>
      <c r="S26" s="16"/>
      <c r="T26" s="16"/>
      <c r="U26" s="16"/>
      <c r="V26" s="16"/>
      <c r="W26" s="16"/>
      <c r="X26" s="16"/>
      <c r="Y26" s="14" t="s">
        <v>346</v>
      </c>
      <c r="Z26">
        <f t="shared" si="3"/>
        <v>0</v>
      </c>
      <c r="AA26">
        <f t="shared" si="1"/>
        <v>0.82</v>
      </c>
      <c r="AC26" s="113" t="s">
        <v>347</v>
      </c>
      <c r="AD26" s="113" t="str">
        <f t="shared" si="4"/>
        <v>R-410A</v>
      </c>
      <c r="AE26" s="113" t="s">
        <v>348</v>
      </c>
      <c r="AF26" s="112" t="s">
        <v>283</v>
      </c>
      <c r="AG26">
        <f t="shared" si="2"/>
        <v>1</v>
      </c>
    </row>
    <row r="27" spans="1:33" ht="15" thickBot="1" x14ac:dyDescent="0.4">
      <c r="A27" s="14" t="str">
        <f t="shared" si="0"/>
        <v>R-415B</v>
      </c>
      <c r="B27" s="15"/>
      <c r="C27" s="16"/>
      <c r="D27" s="16"/>
      <c r="E27" s="16"/>
      <c r="F27" s="16"/>
      <c r="G27" s="16">
        <v>0.25</v>
      </c>
      <c r="H27" s="16"/>
      <c r="I27" s="16"/>
      <c r="J27" s="16"/>
      <c r="K27" s="16"/>
      <c r="L27" s="16"/>
      <c r="M27" s="16"/>
      <c r="N27" s="16"/>
      <c r="O27" s="16"/>
      <c r="P27" s="16">
        <v>0.75</v>
      </c>
      <c r="Q27" s="16"/>
      <c r="R27" s="16"/>
      <c r="S27" s="16"/>
      <c r="T27" s="16"/>
      <c r="U27" s="16"/>
      <c r="V27" s="16"/>
      <c r="W27" s="16"/>
      <c r="X27" s="16"/>
      <c r="Y27" s="14" t="s">
        <v>349</v>
      </c>
      <c r="Z27">
        <f t="shared" si="3"/>
        <v>0</v>
      </c>
      <c r="AA27">
        <f t="shared" si="1"/>
        <v>0.25</v>
      </c>
      <c r="AC27" s="112" t="s">
        <v>350</v>
      </c>
      <c r="AD27" s="113" t="str">
        <f t="shared" si="4"/>
        <v>R-410B</v>
      </c>
      <c r="AE27" s="112" t="s">
        <v>351</v>
      </c>
      <c r="AF27" s="113" t="s">
        <v>283</v>
      </c>
      <c r="AG27">
        <f t="shared" si="2"/>
        <v>1</v>
      </c>
    </row>
    <row r="28" spans="1:33" ht="15" thickBot="1" x14ac:dyDescent="0.4">
      <c r="A28" s="14" t="str">
        <f t="shared" si="0"/>
        <v>R-416A</v>
      </c>
      <c r="B28" s="15"/>
      <c r="C28" s="16"/>
      <c r="D28" s="16"/>
      <c r="E28" s="16"/>
      <c r="F28" s="16"/>
      <c r="G28" s="16"/>
      <c r="H28" s="16"/>
      <c r="I28" s="16">
        <v>0.39500000000000002</v>
      </c>
      <c r="J28" s="16"/>
      <c r="K28" s="16"/>
      <c r="L28" s="16"/>
      <c r="M28" s="16"/>
      <c r="N28" s="16">
        <v>0.59</v>
      </c>
      <c r="O28" s="16"/>
      <c r="P28" s="16"/>
      <c r="Q28" s="16"/>
      <c r="R28" s="16"/>
      <c r="S28" s="16"/>
      <c r="T28" s="16"/>
      <c r="U28" s="16"/>
      <c r="V28" s="16"/>
      <c r="W28" s="16"/>
      <c r="X28" s="16"/>
      <c r="Y28" s="14" t="s">
        <v>352</v>
      </c>
      <c r="Z28">
        <f t="shared" si="3"/>
        <v>1.5000000000000013E-2</v>
      </c>
      <c r="AA28">
        <f t="shared" si="1"/>
        <v>0</v>
      </c>
      <c r="AC28" s="113" t="s">
        <v>353</v>
      </c>
      <c r="AD28" s="113" t="str">
        <f t="shared" si="4"/>
        <v>R-411A</v>
      </c>
      <c r="AE28" s="113" t="s">
        <v>354</v>
      </c>
      <c r="AF28" s="112" t="s">
        <v>283</v>
      </c>
      <c r="AG28">
        <f t="shared" si="2"/>
        <v>1</v>
      </c>
    </row>
    <row r="29" spans="1:33" ht="15" thickBot="1" x14ac:dyDescent="0.4">
      <c r="A29" s="14" t="str">
        <f t="shared" ref="A29:A55" si="7">REPLACE(Y29,1,6,"R-")</f>
        <v>R-417A</v>
      </c>
      <c r="B29" s="15"/>
      <c r="C29" s="16"/>
      <c r="D29" s="16"/>
      <c r="E29" s="16"/>
      <c r="F29" s="16"/>
      <c r="G29" s="16"/>
      <c r="H29" s="16"/>
      <c r="I29" s="16"/>
      <c r="J29" s="16"/>
      <c r="K29" s="16"/>
      <c r="L29" s="16"/>
      <c r="M29" s="16">
        <v>0.46600000000000003</v>
      </c>
      <c r="N29" s="16">
        <v>0.5</v>
      </c>
      <c r="O29" s="16"/>
      <c r="P29" s="16"/>
      <c r="Q29" s="16"/>
      <c r="R29" s="16"/>
      <c r="S29" s="16"/>
      <c r="T29" s="16"/>
      <c r="U29" s="16"/>
      <c r="V29" s="16"/>
      <c r="W29" s="16"/>
      <c r="X29" s="16"/>
      <c r="Y29" s="14" t="s">
        <v>355</v>
      </c>
      <c r="Z29">
        <f t="shared" ref="Z29:Z56" si="8">1-SUM(C29:X29)</f>
        <v>3.400000000000003E-2</v>
      </c>
      <c r="AA29">
        <f t="shared" si="1"/>
        <v>0</v>
      </c>
      <c r="AC29" s="112" t="s">
        <v>356</v>
      </c>
      <c r="AD29" s="113" t="str">
        <f t="shared" si="4"/>
        <v>R-411B</v>
      </c>
      <c r="AE29" s="112" t="s">
        <v>357</v>
      </c>
      <c r="AF29" s="113" t="s">
        <v>283</v>
      </c>
      <c r="AG29">
        <f t="shared" si="2"/>
        <v>1</v>
      </c>
    </row>
    <row r="30" spans="1:33" ht="15" thickBot="1" x14ac:dyDescent="0.4">
      <c r="A30" s="14" t="str">
        <f t="shared" si="7"/>
        <v>R-417B</v>
      </c>
      <c r="B30" s="15"/>
      <c r="C30" s="16"/>
      <c r="D30" s="16"/>
      <c r="E30" s="16"/>
      <c r="F30" s="16"/>
      <c r="G30" s="16"/>
      <c r="H30" s="16"/>
      <c r="I30" s="16"/>
      <c r="J30" s="16"/>
      <c r="K30" s="16"/>
      <c r="L30" s="16"/>
      <c r="M30" s="16">
        <v>0.79</v>
      </c>
      <c r="N30" s="16">
        <v>0.183</v>
      </c>
      <c r="O30" s="16"/>
      <c r="P30" s="16"/>
      <c r="Q30" s="16"/>
      <c r="R30" s="16"/>
      <c r="S30" s="16"/>
      <c r="T30" s="16"/>
      <c r="U30" s="16"/>
      <c r="V30" s="16"/>
      <c r="W30" s="16"/>
      <c r="X30" s="16"/>
      <c r="Y30" s="14" t="s">
        <v>358</v>
      </c>
      <c r="Z30">
        <f t="shared" si="8"/>
        <v>2.6999999999999913E-2</v>
      </c>
      <c r="AA30">
        <f t="shared" si="1"/>
        <v>0</v>
      </c>
      <c r="AC30" s="113" t="s">
        <v>359</v>
      </c>
      <c r="AD30" s="113" t="str">
        <f t="shared" si="4"/>
        <v>R-412A</v>
      </c>
      <c r="AE30" s="113" t="s">
        <v>360</v>
      </c>
      <c r="AF30" s="112" t="s">
        <v>299</v>
      </c>
      <c r="AG30">
        <f t="shared" si="2"/>
        <v>1</v>
      </c>
    </row>
    <row r="31" spans="1:33" ht="15" thickBot="1" x14ac:dyDescent="0.4">
      <c r="A31" s="14" t="str">
        <f t="shared" si="7"/>
        <v>R-417C</v>
      </c>
      <c r="B31" s="15"/>
      <c r="C31" s="16"/>
      <c r="D31" s="16"/>
      <c r="E31" s="16"/>
      <c r="F31" s="16"/>
      <c r="G31" s="16"/>
      <c r="H31" s="16"/>
      <c r="I31" s="16"/>
      <c r="J31" s="16"/>
      <c r="K31" s="16"/>
      <c r="L31" s="16"/>
      <c r="M31" s="16">
        <v>0.19500000000000001</v>
      </c>
      <c r="N31" s="16">
        <v>0.78799999999999992</v>
      </c>
      <c r="O31" s="16"/>
      <c r="P31" s="16"/>
      <c r="Q31" s="16"/>
      <c r="R31" s="16"/>
      <c r="S31" s="16"/>
      <c r="T31" s="16"/>
      <c r="U31" s="16"/>
      <c r="V31" s="16"/>
      <c r="W31" s="16"/>
      <c r="X31" s="16"/>
      <c r="Y31" s="14" t="s">
        <v>361</v>
      </c>
      <c r="Z31">
        <f t="shared" si="8"/>
        <v>1.7000000000000126E-2</v>
      </c>
      <c r="AA31">
        <f t="shared" si="1"/>
        <v>0</v>
      </c>
      <c r="AC31" s="112" t="s">
        <v>362</v>
      </c>
      <c r="AD31" s="113" t="str">
        <f t="shared" si="4"/>
        <v>R-413A</v>
      </c>
      <c r="AE31" s="112" t="s">
        <v>363</v>
      </c>
      <c r="AF31" s="113" t="s">
        <v>283</v>
      </c>
      <c r="AG31">
        <f t="shared" si="2"/>
        <v>1</v>
      </c>
    </row>
    <row r="32" spans="1:33" ht="15" thickBot="1" x14ac:dyDescent="0.4">
      <c r="A32" s="14" t="str">
        <f t="shared" si="7"/>
        <v>R-418A</v>
      </c>
      <c r="B32" s="15"/>
      <c r="C32" s="16"/>
      <c r="D32" s="16"/>
      <c r="E32" s="16"/>
      <c r="F32" s="16"/>
      <c r="G32" s="16">
        <v>0.96</v>
      </c>
      <c r="H32" s="16"/>
      <c r="I32" s="16"/>
      <c r="J32" s="16"/>
      <c r="K32" s="16"/>
      <c r="L32" s="16"/>
      <c r="M32" s="16"/>
      <c r="N32" s="16"/>
      <c r="O32" s="16"/>
      <c r="P32" s="16">
        <v>2.5000000000000001E-2</v>
      </c>
      <c r="Q32" s="16"/>
      <c r="R32" s="16"/>
      <c r="S32" s="16"/>
      <c r="T32" s="16"/>
      <c r="U32" s="16"/>
      <c r="V32" s="16"/>
      <c r="W32" s="16"/>
      <c r="X32" s="16"/>
      <c r="Y32" s="14" t="s">
        <v>364</v>
      </c>
      <c r="Z32">
        <f t="shared" si="8"/>
        <v>1.5000000000000013E-2</v>
      </c>
      <c r="AA32">
        <f t="shared" si="1"/>
        <v>0.96</v>
      </c>
      <c r="AC32" s="113" t="s">
        <v>365</v>
      </c>
      <c r="AD32" s="113" t="str">
        <f t="shared" si="4"/>
        <v>R-414A</v>
      </c>
      <c r="AE32" s="113" t="s">
        <v>366</v>
      </c>
      <c r="AF32" s="112" t="s">
        <v>299</v>
      </c>
      <c r="AG32">
        <f t="shared" si="2"/>
        <v>1</v>
      </c>
    </row>
    <row r="33" spans="1:33" ht="15" thickBot="1" x14ac:dyDescent="0.4">
      <c r="A33" s="14" t="str">
        <f t="shared" si="7"/>
        <v>R-419A</v>
      </c>
      <c r="B33" s="15"/>
      <c r="C33" s="16"/>
      <c r="D33" s="16"/>
      <c r="E33" s="16"/>
      <c r="F33" s="16"/>
      <c r="G33" s="16"/>
      <c r="H33" s="16"/>
      <c r="I33" s="16"/>
      <c r="J33" s="16"/>
      <c r="K33" s="16"/>
      <c r="L33" s="16"/>
      <c r="M33" s="16">
        <v>0.77</v>
      </c>
      <c r="N33" s="16">
        <v>0.19</v>
      </c>
      <c r="O33" s="16"/>
      <c r="P33" s="16"/>
      <c r="Q33" s="16"/>
      <c r="R33" s="16"/>
      <c r="S33" s="16"/>
      <c r="T33" s="16"/>
      <c r="U33" s="16"/>
      <c r="V33" s="16"/>
      <c r="W33" s="16"/>
      <c r="X33" s="16"/>
      <c r="Y33" s="14" t="s">
        <v>367</v>
      </c>
      <c r="Z33">
        <f t="shared" si="8"/>
        <v>4.0000000000000036E-2</v>
      </c>
      <c r="AA33">
        <f t="shared" si="1"/>
        <v>0</v>
      </c>
      <c r="AC33" s="112" t="s">
        <v>368</v>
      </c>
      <c r="AD33" s="113" t="str">
        <f t="shared" si="4"/>
        <v>R-414B</v>
      </c>
      <c r="AE33" s="112" t="s">
        <v>369</v>
      </c>
      <c r="AF33" s="113" t="s">
        <v>299</v>
      </c>
      <c r="AG33">
        <f t="shared" si="2"/>
        <v>1</v>
      </c>
    </row>
    <row r="34" spans="1:33" ht="15" thickBot="1" x14ac:dyDescent="0.4">
      <c r="A34" s="14" t="str">
        <f t="shared" si="7"/>
        <v>R-419B</v>
      </c>
      <c r="B34" s="15"/>
      <c r="C34" s="16"/>
      <c r="D34" s="16"/>
      <c r="E34" s="16"/>
      <c r="F34" s="16"/>
      <c r="G34" s="16"/>
      <c r="H34" s="16"/>
      <c r="I34" s="16"/>
      <c r="J34" s="16"/>
      <c r="K34" s="16"/>
      <c r="L34" s="16"/>
      <c r="M34" s="16">
        <v>0.48499999999999999</v>
      </c>
      <c r="N34" s="16">
        <v>0.48</v>
      </c>
      <c r="O34" s="16"/>
      <c r="P34" s="16"/>
      <c r="Q34" s="16"/>
      <c r="R34" s="16"/>
      <c r="S34" s="16"/>
      <c r="T34" s="16"/>
      <c r="U34" s="16"/>
      <c r="V34" s="16"/>
      <c r="W34" s="16"/>
      <c r="X34" s="16"/>
      <c r="Y34" s="14" t="s">
        <v>370</v>
      </c>
      <c r="Z34">
        <f t="shared" si="8"/>
        <v>3.5000000000000031E-2</v>
      </c>
      <c r="AA34">
        <f t="shared" si="1"/>
        <v>0</v>
      </c>
      <c r="AC34" s="113" t="s">
        <v>371</v>
      </c>
      <c r="AD34" s="113" t="str">
        <f t="shared" si="4"/>
        <v>R-415A</v>
      </c>
      <c r="AE34" s="113" t="s">
        <v>372</v>
      </c>
      <c r="AF34" s="112" t="s">
        <v>283</v>
      </c>
      <c r="AG34">
        <f t="shared" si="2"/>
        <v>1</v>
      </c>
    </row>
    <row r="35" spans="1:33" ht="15" thickBot="1" x14ac:dyDescent="0.4">
      <c r="A35" s="14" t="str">
        <f t="shared" si="7"/>
        <v>R-420A</v>
      </c>
      <c r="B35" s="15"/>
      <c r="C35" s="16"/>
      <c r="D35" s="16"/>
      <c r="E35" s="16"/>
      <c r="F35" s="16"/>
      <c r="G35" s="16"/>
      <c r="H35" s="16"/>
      <c r="I35" s="16"/>
      <c r="J35" s="16">
        <v>0.12</v>
      </c>
      <c r="K35" s="16"/>
      <c r="L35" s="16"/>
      <c r="M35" s="16"/>
      <c r="N35" s="16">
        <v>0.88</v>
      </c>
      <c r="O35" s="16"/>
      <c r="P35" s="16"/>
      <c r="Q35" s="16"/>
      <c r="R35" s="16"/>
      <c r="S35" s="16"/>
      <c r="T35" s="16"/>
      <c r="U35" s="16"/>
      <c r="V35" s="16"/>
      <c r="W35" s="16"/>
      <c r="X35" s="16"/>
      <c r="Y35" s="14" t="s">
        <v>373</v>
      </c>
      <c r="Z35">
        <f t="shared" si="8"/>
        <v>0</v>
      </c>
      <c r="AA35">
        <f>SUM(C35:H35,J35)</f>
        <v>0.12</v>
      </c>
      <c r="AC35" s="112" t="s">
        <v>374</v>
      </c>
      <c r="AD35" s="113" t="str">
        <f t="shared" si="4"/>
        <v>R-415B</v>
      </c>
      <c r="AE35" s="112" t="s">
        <v>375</v>
      </c>
      <c r="AF35" s="113" t="s">
        <v>283</v>
      </c>
      <c r="AG35">
        <f t="shared" si="2"/>
        <v>1</v>
      </c>
    </row>
    <row r="36" spans="1:33" ht="15" thickBot="1" x14ac:dyDescent="0.4">
      <c r="A36" s="14" t="str">
        <f t="shared" si="7"/>
        <v>R-421A</v>
      </c>
      <c r="B36" s="15"/>
      <c r="C36" s="16"/>
      <c r="D36" s="16"/>
      <c r="E36" s="16"/>
      <c r="F36" s="16"/>
      <c r="G36" s="16"/>
      <c r="H36" s="16"/>
      <c r="I36" s="16"/>
      <c r="J36" s="16"/>
      <c r="K36" s="16"/>
      <c r="L36" s="16"/>
      <c r="M36" s="16">
        <v>0.57999999999999996</v>
      </c>
      <c r="N36" s="16">
        <v>0.42</v>
      </c>
      <c r="O36" s="16"/>
      <c r="P36" s="16"/>
      <c r="Q36" s="16"/>
      <c r="R36" s="16"/>
      <c r="S36" s="16"/>
      <c r="T36" s="16"/>
      <c r="U36" s="16"/>
      <c r="V36" s="16"/>
      <c r="W36" s="16"/>
      <c r="X36" s="16"/>
      <c r="Y36" s="14" t="s">
        <v>376</v>
      </c>
      <c r="Z36">
        <f t="shared" si="8"/>
        <v>0</v>
      </c>
      <c r="AA36">
        <f t="shared" si="1"/>
        <v>0</v>
      </c>
      <c r="AC36" s="113" t="s">
        <v>377</v>
      </c>
      <c r="AD36" s="113" t="str">
        <f t="shared" si="4"/>
        <v>R-416A</v>
      </c>
      <c r="AE36" s="113" t="s">
        <v>378</v>
      </c>
      <c r="AF36" s="113" t="s">
        <v>283</v>
      </c>
      <c r="AG36">
        <f t="shared" ref="AG36:AG67" si="9">IF(AF36="yes",IF(ISNUMBER(MATCH(AD36,$A$4:$A$117,0)),1,0),IF(ISNUMBER(MATCH(AD36,$A$4:$A$117,0)),0,1))</f>
        <v>1</v>
      </c>
    </row>
    <row r="37" spans="1:33" ht="15" thickBot="1" x14ac:dyDescent="0.4">
      <c r="A37" s="14" t="str">
        <f t="shared" si="7"/>
        <v>R-421B</v>
      </c>
      <c r="B37" s="15"/>
      <c r="C37" s="16"/>
      <c r="D37" s="16"/>
      <c r="E37" s="16"/>
      <c r="F37" s="16"/>
      <c r="G37" s="16"/>
      <c r="H37" s="16"/>
      <c r="I37" s="16"/>
      <c r="J37" s="16"/>
      <c r="K37" s="16"/>
      <c r="L37" s="16"/>
      <c r="M37" s="16">
        <v>0.85</v>
      </c>
      <c r="N37" s="16">
        <v>0.15</v>
      </c>
      <c r="O37" s="16"/>
      <c r="P37" s="16"/>
      <c r="Q37" s="16"/>
      <c r="R37" s="16"/>
      <c r="S37" s="16"/>
      <c r="T37" s="16"/>
      <c r="U37" s="16"/>
      <c r="V37" s="16"/>
      <c r="W37" s="16"/>
      <c r="X37" s="16"/>
      <c r="Y37" s="14" t="s">
        <v>379</v>
      </c>
      <c r="Z37">
        <f t="shared" si="8"/>
        <v>0</v>
      </c>
      <c r="AA37">
        <f t="shared" si="1"/>
        <v>0</v>
      </c>
      <c r="AC37" s="112" t="s">
        <v>380</v>
      </c>
      <c r="AD37" s="113" t="str">
        <f t="shared" si="4"/>
        <v>R-417A</v>
      </c>
      <c r="AE37" s="112" t="s">
        <v>381</v>
      </c>
      <c r="AF37" s="113" t="s">
        <v>283</v>
      </c>
      <c r="AG37">
        <f t="shared" si="9"/>
        <v>1</v>
      </c>
    </row>
    <row r="38" spans="1:33" ht="15" thickBot="1" x14ac:dyDescent="0.4">
      <c r="A38" s="14" t="str">
        <f t="shared" si="7"/>
        <v>R-422A</v>
      </c>
      <c r="B38" s="15"/>
      <c r="C38" s="16"/>
      <c r="D38" s="16"/>
      <c r="E38" s="16"/>
      <c r="F38" s="16"/>
      <c r="G38" s="16"/>
      <c r="H38" s="16"/>
      <c r="I38" s="16"/>
      <c r="J38" s="16"/>
      <c r="K38" s="16"/>
      <c r="L38" s="16"/>
      <c r="M38" s="16">
        <v>0.85099999999999998</v>
      </c>
      <c r="N38" s="16">
        <v>0.115</v>
      </c>
      <c r="O38" s="16"/>
      <c r="P38" s="16"/>
      <c r="Q38" s="16"/>
      <c r="R38" s="16"/>
      <c r="S38" s="16"/>
      <c r="T38" s="16"/>
      <c r="U38" s="16"/>
      <c r="V38" s="16"/>
      <c r="W38" s="16"/>
      <c r="X38" s="16"/>
      <c r="Y38" s="14" t="s">
        <v>382</v>
      </c>
      <c r="Z38">
        <f t="shared" si="8"/>
        <v>3.400000000000003E-2</v>
      </c>
      <c r="AA38">
        <f t="shared" si="1"/>
        <v>0</v>
      </c>
      <c r="AC38" s="113" t="s">
        <v>383</v>
      </c>
      <c r="AD38" s="113" t="str">
        <f t="shared" si="4"/>
        <v>R-417B</v>
      </c>
      <c r="AE38" s="113" t="s">
        <v>384</v>
      </c>
      <c r="AF38" s="113" t="s">
        <v>283</v>
      </c>
      <c r="AG38">
        <f t="shared" si="9"/>
        <v>1</v>
      </c>
    </row>
    <row r="39" spans="1:33" ht="15" thickBot="1" x14ac:dyDescent="0.4">
      <c r="A39" s="14" t="str">
        <f t="shared" si="7"/>
        <v>R-422B</v>
      </c>
      <c r="B39" s="15"/>
      <c r="C39" s="16"/>
      <c r="D39" s="16"/>
      <c r="E39" s="16"/>
      <c r="F39" s="16"/>
      <c r="G39" s="16"/>
      <c r="H39" s="16"/>
      <c r="I39" s="16"/>
      <c r="J39" s="16"/>
      <c r="K39" s="16"/>
      <c r="L39" s="16"/>
      <c r="M39" s="16">
        <v>0.55000000000000004</v>
      </c>
      <c r="N39" s="16">
        <v>0.42</v>
      </c>
      <c r="O39" s="16"/>
      <c r="P39" s="16"/>
      <c r="Q39" s="16"/>
      <c r="R39" s="16"/>
      <c r="S39" s="16"/>
      <c r="T39" s="16"/>
      <c r="U39" s="16"/>
      <c r="V39" s="16"/>
      <c r="W39" s="16"/>
      <c r="X39" s="16"/>
      <c r="Y39" s="14" t="s">
        <v>385</v>
      </c>
      <c r="Z39">
        <f t="shared" si="8"/>
        <v>3.0000000000000027E-2</v>
      </c>
      <c r="AA39">
        <f t="shared" si="1"/>
        <v>0</v>
      </c>
      <c r="AC39" s="112" t="s">
        <v>386</v>
      </c>
      <c r="AD39" s="113" t="str">
        <f t="shared" si="4"/>
        <v>R-417C</v>
      </c>
      <c r="AE39" s="112" t="s">
        <v>387</v>
      </c>
      <c r="AF39" s="113" t="s">
        <v>283</v>
      </c>
      <c r="AG39">
        <f t="shared" si="9"/>
        <v>1</v>
      </c>
    </row>
    <row r="40" spans="1:33" ht="15" thickBot="1" x14ac:dyDescent="0.4">
      <c r="A40" s="14" t="str">
        <f t="shared" si="7"/>
        <v>R-422C</v>
      </c>
      <c r="B40" s="15"/>
      <c r="C40" s="16"/>
      <c r="D40" s="16"/>
      <c r="E40" s="16"/>
      <c r="F40" s="16"/>
      <c r="G40" s="16"/>
      <c r="H40" s="16"/>
      <c r="I40" s="16"/>
      <c r="J40" s="16"/>
      <c r="K40" s="16"/>
      <c r="L40" s="16"/>
      <c r="M40" s="16">
        <v>0.82</v>
      </c>
      <c r="N40" s="16">
        <v>0.15</v>
      </c>
      <c r="O40" s="16"/>
      <c r="P40" s="16"/>
      <c r="Q40" s="16"/>
      <c r="R40" s="16"/>
      <c r="S40" s="16"/>
      <c r="T40" s="16"/>
      <c r="U40" s="16"/>
      <c r="V40" s="16"/>
      <c r="W40" s="16"/>
      <c r="X40" s="16"/>
      <c r="Y40" s="14" t="s">
        <v>388</v>
      </c>
      <c r="Z40">
        <f t="shared" si="8"/>
        <v>3.0000000000000027E-2</v>
      </c>
      <c r="AA40">
        <f t="shared" si="1"/>
        <v>0</v>
      </c>
      <c r="AC40" s="113" t="s">
        <v>389</v>
      </c>
      <c r="AD40" s="113" t="str">
        <f t="shared" si="4"/>
        <v>R-418A</v>
      </c>
      <c r="AE40" s="113" t="s">
        <v>390</v>
      </c>
      <c r="AF40" s="113" t="s">
        <v>283</v>
      </c>
      <c r="AG40">
        <f t="shared" si="9"/>
        <v>1</v>
      </c>
    </row>
    <row r="41" spans="1:33" ht="15" thickBot="1" x14ac:dyDescent="0.4">
      <c r="A41" s="14" t="str">
        <f t="shared" si="7"/>
        <v>R-422D</v>
      </c>
      <c r="B41" s="15"/>
      <c r="C41" s="16"/>
      <c r="D41" s="16"/>
      <c r="E41" s="16"/>
      <c r="F41" s="16"/>
      <c r="G41" s="16"/>
      <c r="H41" s="16"/>
      <c r="I41" s="16"/>
      <c r="J41" s="16"/>
      <c r="K41" s="16"/>
      <c r="L41" s="16"/>
      <c r="M41" s="16">
        <v>0.65099999999999991</v>
      </c>
      <c r="N41" s="16">
        <v>0.315</v>
      </c>
      <c r="O41" s="16"/>
      <c r="P41" s="16"/>
      <c r="Q41" s="16"/>
      <c r="R41" s="16"/>
      <c r="S41" s="16"/>
      <c r="T41" s="16"/>
      <c r="U41" s="16"/>
      <c r="V41" s="16"/>
      <c r="W41" s="16"/>
      <c r="X41" s="16"/>
      <c r="Y41" s="14" t="s">
        <v>391</v>
      </c>
      <c r="Z41">
        <f t="shared" si="8"/>
        <v>3.400000000000003E-2</v>
      </c>
      <c r="AA41">
        <f t="shared" si="1"/>
        <v>0</v>
      </c>
      <c r="AC41" s="112" t="s">
        <v>392</v>
      </c>
      <c r="AD41" s="113" t="str">
        <f t="shared" si="4"/>
        <v>R-419A</v>
      </c>
      <c r="AE41" s="112" t="s">
        <v>393</v>
      </c>
      <c r="AF41" s="113" t="s">
        <v>283</v>
      </c>
      <c r="AG41">
        <f t="shared" si="9"/>
        <v>1</v>
      </c>
    </row>
    <row r="42" spans="1:33" ht="15" thickBot="1" x14ac:dyDescent="0.4">
      <c r="A42" s="14" t="str">
        <f t="shared" si="7"/>
        <v>R-422E</v>
      </c>
      <c r="B42" s="15"/>
      <c r="C42" s="16"/>
      <c r="D42" s="16"/>
      <c r="E42" s="16"/>
      <c r="F42" s="16"/>
      <c r="G42" s="16"/>
      <c r="H42" s="16"/>
      <c r="I42" s="16"/>
      <c r="J42" s="16"/>
      <c r="K42" s="16"/>
      <c r="L42" s="16"/>
      <c r="M42" s="16">
        <v>0.57999999999999996</v>
      </c>
      <c r="N42" s="16">
        <v>0.39299999999999996</v>
      </c>
      <c r="O42" s="16"/>
      <c r="P42" s="16"/>
      <c r="Q42" s="16"/>
      <c r="R42" s="16"/>
      <c r="S42" s="16"/>
      <c r="T42" s="16"/>
      <c r="U42" s="16"/>
      <c r="V42" s="16"/>
      <c r="W42" s="16"/>
      <c r="X42" s="16"/>
      <c r="Y42" s="14" t="s">
        <v>394</v>
      </c>
      <c r="Z42">
        <f t="shared" si="8"/>
        <v>2.7000000000000135E-2</v>
      </c>
      <c r="AA42">
        <f t="shared" si="1"/>
        <v>0</v>
      </c>
      <c r="AC42" s="113" t="s">
        <v>395</v>
      </c>
      <c r="AD42" s="113" t="str">
        <f t="shared" si="4"/>
        <v>R-419B</v>
      </c>
      <c r="AE42" s="113" t="s">
        <v>396</v>
      </c>
      <c r="AF42" s="113" t="s">
        <v>283</v>
      </c>
      <c r="AG42">
        <f t="shared" si="9"/>
        <v>1</v>
      </c>
    </row>
    <row r="43" spans="1:33" ht="15" thickBot="1" x14ac:dyDescent="0.4">
      <c r="A43" s="14" t="str">
        <f t="shared" si="7"/>
        <v>R-423A</v>
      </c>
      <c r="B43" s="15"/>
      <c r="C43" s="16"/>
      <c r="D43" s="16"/>
      <c r="E43" s="16"/>
      <c r="F43" s="16"/>
      <c r="G43" s="16"/>
      <c r="H43" s="16"/>
      <c r="I43" s="16"/>
      <c r="J43" s="16"/>
      <c r="K43" s="16"/>
      <c r="L43" s="16"/>
      <c r="M43" s="16"/>
      <c r="N43" s="16">
        <v>0.52500000000000002</v>
      </c>
      <c r="O43" s="16"/>
      <c r="P43" s="16"/>
      <c r="Q43" s="16">
        <v>0.47499999999999998</v>
      </c>
      <c r="R43" s="16"/>
      <c r="S43" s="16"/>
      <c r="T43" s="16"/>
      <c r="U43" s="16"/>
      <c r="V43" s="16"/>
      <c r="W43" s="16"/>
      <c r="X43" s="16"/>
      <c r="Y43" s="14" t="s">
        <v>397</v>
      </c>
      <c r="Z43">
        <f t="shared" si="8"/>
        <v>0</v>
      </c>
      <c r="AA43">
        <f t="shared" si="1"/>
        <v>0</v>
      </c>
      <c r="AC43" s="112" t="s">
        <v>398</v>
      </c>
      <c r="AD43" s="113" t="str">
        <f t="shared" si="4"/>
        <v>R-420A</v>
      </c>
      <c r="AE43" s="112" t="s">
        <v>399</v>
      </c>
      <c r="AF43" s="113" t="s">
        <v>283</v>
      </c>
      <c r="AG43">
        <f t="shared" si="9"/>
        <v>1</v>
      </c>
    </row>
    <row r="44" spans="1:33" ht="15" thickBot="1" x14ac:dyDescent="0.4">
      <c r="A44" s="14" t="str">
        <f t="shared" si="7"/>
        <v>R-424A</v>
      </c>
      <c r="B44" s="15"/>
      <c r="C44" s="16"/>
      <c r="D44" s="16"/>
      <c r="E44" s="16"/>
      <c r="F44" s="16"/>
      <c r="G44" s="16"/>
      <c r="H44" s="16"/>
      <c r="I44" s="16"/>
      <c r="J44" s="16"/>
      <c r="K44" s="16"/>
      <c r="L44" s="16"/>
      <c r="M44" s="16">
        <v>0.505</v>
      </c>
      <c r="N44" s="16">
        <v>0.47</v>
      </c>
      <c r="O44" s="16"/>
      <c r="P44" s="16"/>
      <c r="Q44" s="16"/>
      <c r="R44" s="16"/>
      <c r="S44" s="16"/>
      <c r="T44" s="16"/>
      <c r="U44" s="16"/>
      <c r="V44" s="16"/>
      <c r="W44" s="16"/>
      <c r="X44" s="16"/>
      <c r="Y44" s="14" t="s">
        <v>400</v>
      </c>
      <c r="Z44">
        <f t="shared" si="8"/>
        <v>2.5000000000000022E-2</v>
      </c>
      <c r="AA44">
        <f t="shared" si="1"/>
        <v>0</v>
      </c>
      <c r="AC44" s="113" t="s">
        <v>401</v>
      </c>
      <c r="AD44" s="113" t="str">
        <f t="shared" si="4"/>
        <v>R-421A</v>
      </c>
      <c r="AE44" s="113" t="s">
        <v>402</v>
      </c>
      <c r="AF44" s="113" t="s">
        <v>283</v>
      </c>
      <c r="AG44">
        <f t="shared" si="9"/>
        <v>1</v>
      </c>
    </row>
    <row r="45" spans="1:33" ht="15" thickBot="1" x14ac:dyDescent="0.4">
      <c r="A45" s="14" t="str">
        <f t="shared" si="7"/>
        <v>R-425A</v>
      </c>
      <c r="B45" s="15"/>
      <c r="C45" s="16"/>
      <c r="D45" s="16"/>
      <c r="E45" s="16"/>
      <c r="F45" s="16"/>
      <c r="G45" s="16"/>
      <c r="H45" s="16"/>
      <c r="I45" s="16"/>
      <c r="J45" s="16"/>
      <c r="K45" s="16"/>
      <c r="L45" s="16">
        <v>0.185</v>
      </c>
      <c r="M45" s="16"/>
      <c r="N45" s="16">
        <v>0.69499999999999995</v>
      </c>
      <c r="O45" s="16"/>
      <c r="P45" s="16"/>
      <c r="Q45" s="16">
        <v>0.12</v>
      </c>
      <c r="R45" s="16"/>
      <c r="S45" s="16"/>
      <c r="T45" s="16"/>
      <c r="U45" s="16"/>
      <c r="V45" s="16"/>
      <c r="W45" s="16"/>
      <c r="X45" s="16"/>
      <c r="Y45" s="14" t="s">
        <v>403</v>
      </c>
      <c r="Z45">
        <f t="shared" si="8"/>
        <v>0</v>
      </c>
      <c r="AA45">
        <f t="shared" si="1"/>
        <v>0</v>
      </c>
      <c r="AC45" s="112" t="s">
        <v>404</v>
      </c>
      <c r="AD45" s="113" t="str">
        <f t="shared" si="4"/>
        <v>R-421B</v>
      </c>
      <c r="AE45" s="112" t="s">
        <v>405</v>
      </c>
      <c r="AF45" s="113" t="s">
        <v>283</v>
      </c>
      <c r="AG45">
        <f t="shared" si="9"/>
        <v>1</v>
      </c>
    </row>
    <row r="46" spans="1:33" ht="15" thickBot="1" x14ac:dyDescent="0.4">
      <c r="A46" s="14" t="str">
        <f t="shared" si="7"/>
        <v>R-426A</v>
      </c>
      <c r="B46" s="15"/>
      <c r="C46" s="16"/>
      <c r="D46" s="16"/>
      <c r="E46" s="16"/>
      <c r="F46" s="16"/>
      <c r="G46" s="16"/>
      <c r="H46" s="16"/>
      <c r="I46" s="16"/>
      <c r="J46" s="16"/>
      <c r="K46" s="16"/>
      <c r="L46" s="16"/>
      <c r="M46" s="16">
        <v>5.0999999999999997E-2</v>
      </c>
      <c r="N46" s="16">
        <v>0.93</v>
      </c>
      <c r="O46" s="16"/>
      <c r="P46" s="16"/>
      <c r="Q46" s="16"/>
      <c r="R46" s="16"/>
      <c r="S46" s="16"/>
      <c r="T46" s="16"/>
      <c r="U46" s="16"/>
      <c r="V46" s="16"/>
      <c r="W46" s="16"/>
      <c r="X46" s="16"/>
      <c r="Y46" s="14" t="s">
        <v>406</v>
      </c>
      <c r="Z46">
        <f t="shared" si="8"/>
        <v>1.8999999999999906E-2</v>
      </c>
      <c r="AA46">
        <f t="shared" si="1"/>
        <v>0</v>
      </c>
      <c r="AC46" s="113" t="s">
        <v>407</v>
      </c>
      <c r="AD46" s="113" t="str">
        <f t="shared" si="4"/>
        <v>R-422A</v>
      </c>
      <c r="AE46" s="113" t="s">
        <v>408</v>
      </c>
      <c r="AF46" s="113" t="s">
        <v>283</v>
      </c>
      <c r="AG46">
        <f t="shared" si="9"/>
        <v>1</v>
      </c>
    </row>
    <row r="47" spans="1:33" ht="15" thickBot="1" x14ac:dyDescent="0.4">
      <c r="A47" s="14" t="str">
        <f t="shared" si="7"/>
        <v>R-427A</v>
      </c>
      <c r="B47" s="15"/>
      <c r="C47" s="16"/>
      <c r="D47" s="16"/>
      <c r="E47" s="16"/>
      <c r="F47" s="16"/>
      <c r="G47" s="16"/>
      <c r="H47" s="16"/>
      <c r="I47" s="16"/>
      <c r="J47" s="16"/>
      <c r="K47" s="16"/>
      <c r="L47" s="16">
        <v>0.15</v>
      </c>
      <c r="M47" s="16">
        <v>0.25</v>
      </c>
      <c r="N47" s="16">
        <v>0.5</v>
      </c>
      <c r="O47" s="16">
        <v>0.1</v>
      </c>
      <c r="P47" s="16"/>
      <c r="Q47" s="16"/>
      <c r="R47" s="16"/>
      <c r="S47" s="16"/>
      <c r="T47" s="16"/>
      <c r="U47" s="16"/>
      <c r="V47" s="16"/>
      <c r="W47" s="16"/>
      <c r="X47" s="16"/>
      <c r="Y47" s="14" t="s">
        <v>409</v>
      </c>
      <c r="Z47">
        <f t="shared" si="8"/>
        <v>0</v>
      </c>
      <c r="AA47">
        <f t="shared" si="1"/>
        <v>0</v>
      </c>
      <c r="AC47" s="112" t="s">
        <v>410</v>
      </c>
      <c r="AD47" s="113" t="str">
        <f t="shared" si="4"/>
        <v>R-422B</v>
      </c>
      <c r="AE47" s="112" t="s">
        <v>411</v>
      </c>
      <c r="AF47" s="113" t="s">
        <v>283</v>
      </c>
      <c r="AG47">
        <f t="shared" si="9"/>
        <v>1</v>
      </c>
    </row>
    <row r="48" spans="1:33" ht="15" thickBot="1" x14ac:dyDescent="0.4">
      <c r="A48" s="14" t="s">
        <v>160</v>
      </c>
      <c r="B48" s="15"/>
      <c r="C48" s="16"/>
      <c r="D48" s="16"/>
      <c r="E48" s="16"/>
      <c r="F48" s="16"/>
      <c r="G48" s="16"/>
      <c r="H48" s="16"/>
      <c r="I48" s="16"/>
      <c r="J48" s="16"/>
      <c r="K48" s="16"/>
      <c r="L48" s="16">
        <v>0.25</v>
      </c>
      <c r="M48" s="16">
        <v>0.25</v>
      </c>
      <c r="N48" s="16">
        <v>0.4</v>
      </c>
      <c r="O48" s="16">
        <v>0.1</v>
      </c>
      <c r="P48" s="16"/>
      <c r="Q48" s="16"/>
      <c r="R48" s="16"/>
      <c r="S48" s="16"/>
      <c r="T48" s="16"/>
      <c r="U48" s="16"/>
      <c r="V48" s="16"/>
      <c r="W48" s="16"/>
      <c r="X48" s="16"/>
      <c r="Y48" s="14" t="str">
        <f>CONCATENATE("Blend ",RIGHT(A48,4))</f>
        <v>Blend 427C</v>
      </c>
      <c r="Z48">
        <f t="shared" ref="Z48" si="10">1-SUM(C48:X48)</f>
        <v>0</v>
      </c>
      <c r="AA48">
        <f t="shared" ref="AA48" si="11">SUM(C48:H48,J48)</f>
        <v>0</v>
      </c>
      <c r="AC48" s="113" t="s">
        <v>412</v>
      </c>
      <c r="AD48" s="113" t="str">
        <f t="shared" si="4"/>
        <v>R-422C</v>
      </c>
      <c r="AE48" s="113" t="s">
        <v>413</v>
      </c>
      <c r="AF48" s="113" t="s">
        <v>283</v>
      </c>
      <c r="AG48">
        <f t="shared" si="9"/>
        <v>1</v>
      </c>
    </row>
    <row r="49" spans="1:33" ht="15" thickBot="1" x14ac:dyDescent="0.4">
      <c r="A49" s="14" t="str">
        <f t="shared" si="7"/>
        <v>R-428A</v>
      </c>
      <c r="B49" s="15"/>
      <c r="C49" s="16"/>
      <c r="D49" s="16"/>
      <c r="E49" s="16"/>
      <c r="F49" s="16"/>
      <c r="G49" s="16"/>
      <c r="H49" s="16"/>
      <c r="I49" s="16"/>
      <c r="J49" s="16"/>
      <c r="K49" s="16"/>
      <c r="L49" s="16"/>
      <c r="M49" s="16">
        <v>0.77500000000000002</v>
      </c>
      <c r="N49" s="16"/>
      <c r="O49" s="16">
        <v>0.2</v>
      </c>
      <c r="P49" s="16"/>
      <c r="Q49" s="16"/>
      <c r="R49" s="16"/>
      <c r="S49" s="16"/>
      <c r="T49" s="16"/>
      <c r="U49" s="16"/>
      <c r="V49" s="16"/>
      <c r="W49" s="16"/>
      <c r="X49" s="16"/>
      <c r="Y49" s="14" t="s">
        <v>414</v>
      </c>
      <c r="Z49">
        <f t="shared" si="8"/>
        <v>2.4999999999999911E-2</v>
      </c>
      <c r="AA49">
        <f t="shared" si="1"/>
        <v>0</v>
      </c>
      <c r="AC49" s="112" t="s">
        <v>415</v>
      </c>
      <c r="AD49" s="113" t="str">
        <f t="shared" si="4"/>
        <v>R-422D</v>
      </c>
      <c r="AE49" s="112" t="s">
        <v>416</v>
      </c>
      <c r="AF49" s="113" t="s">
        <v>283</v>
      </c>
      <c r="AG49">
        <f t="shared" si="9"/>
        <v>1</v>
      </c>
    </row>
    <row r="50" spans="1:33" ht="15" thickBot="1" x14ac:dyDescent="0.4">
      <c r="A50" s="14" t="str">
        <f t="shared" si="7"/>
        <v>R-429A</v>
      </c>
      <c r="B50" s="15"/>
      <c r="C50" s="16"/>
      <c r="D50" s="16"/>
      <c r="E50" s="16"/>
      <c r="F50" s="16"/>
      <c r="G50" s="16"/>
      <c r="H50" s="16"/>
      <c r="I50" s="16"/>
      <c r="J50" s="16"/>
      <c r="K50" s="16"/>
      <c r="L50" s="16"/>
      <c r="M50" s="16"/>
      <c r="N50" s="16"/>
      <c r="O50" s="16"/>
      <c r="P50" s="16">
        <v>0.1</v>
      </c>
      <c r="Q50" s="16"/>
      <c r="R50" s="16"/>
      <c r="S50" s="16"/>
      <c r="T50" s="16"/>
      <c r="U50" s="16"/>
      <c r="V50" s="16"/>
      <c r="W50" s="16"/>
      <c r="X50" s="16"/>
      <c r="Y50" s="14" t="s">
        <v>417</v>
      </c>
      <c r="Z50">
        <f t="shared" si="8"/>
        <v>0.9</v>
      </c>
      <c r="AA50">
        <f t="shared" si="1"/>
        <v>0</v>
      </c>
      <c r="AC50" s="113" t="s">
        <v>418</v>
      </c>
      <c r="AD50" s="113" t="str">
        <f t="shared" si="4"/>
        <v>R-422E</v>
      </c>
      <c r="AE50" s="113" t="s">
        <v>419</v>
      </c>
      <c r="AF50" s="113" t="s">
        <v>283</v>
      </c>
      <c r="AG50">
        <f t="shared" si="9"/>
        <v>1</v>
      </c>
    </row>
    <row r="51" spans="1:33" ht="15" thickBot="1" x14ac:dyDescent="0.4">
      <c r="A51" s="14" t="str">
        <f t="shared" si="7"/>
        <v>R-430A</v>
      </c>
      <c r="B51" s="15"/>
      <c r="C51" s="16"/>
      <c r="D51" s="16"/>
      <c r="E51" s="16"/>
      <c r="F51" s="16"/>
      <c r="G51" s="16"/>
      <c r="H51" s="16"/>
      <c r="I51" s="16"/>
      <c r="J51" s="16"/>
      <c r="K51" s="16"/>
      <c r="L51" s="16"/>
      <c r="M51" s="16"/>
      <c r="N51" s="16"/>
      <c r="O51" s="16"/>
      <c r="P51" s="16">
        <v>0.76</v>
      </c>
      <c r="Q51" s="16"/>
      <c r="R51" s="16"/>
      <c r="S51" s="16"/>
      <c r="T51" s="16"/>
      <c r="U51" s="16"/>
      <c r="V51" s="16"/>
      <c r="W51" s="16"/>
      <c r="X51" s="16"/>
      <c r="Y51" s="14" t="s">
        <v>420</v>
      </c>
      <c r="Z51">
        <f t="shared" si="8"/>
        <v>0.24</v>
      </c>
      <c r="AA51">
        <f t="shared" si="1"/>
        <v>0</v>
      </c>
      <c r="AC51" s="112" t="s">
        <v>421</v>
      </c>
      <c r="AD51" s="113" t="str">
        <f t="shared" si="4"/>
        <v>R-423A</v>
      </c>
      <c r="AE51" s="112" t="s">
        <v>422</v>
      </c>
      <c r="AF51" s="113" t="s">
        <v>283</v>
      </c>
      <c r="AG51">
        <f t="shared" si="9"/>
        <v>1</v>
      </c>
    </row>
    <row r="52" spans="1:33" ht="15" thickBot="1" x14ac:dyDescent="0.4">
      <c r="A52" s="14" t="str">
        <f t="shared" si="7"/>
        <v>R-431A</v>
      </c>
      <c r="B52" s="15"/>
      <c r="C52" s="16"/>
      <c r="D52" s="16"/>
      <c r="E52" s="16"/>
      <c r="F52" s="16"/>
      <c r="G52" s="16"/>
      <c r="H52" s="16"/>
      <c r="I52" s="16"/>
      <c r="J52" s="16"/>
      <c r="K52" s="16"/>
      <c r="L52" s="16"/>
      <c r="M52" s="16"/>
      <c r="N52" s="16"/>
      <c r="O52" s="16"/>
      <c r="P52" s="16">
        <v>0.28999999999999998</v>
      </c>
      <c r="Q52" s="16"/>
      <c r="R52" s="16"/>
      <c r="S52" s="16"/>
      <c r="T52" s="16"/>
      <c r="U52" s="16"/>
      <c r="V52" s="16"/>
      <c r="W52" s="16"/>
      <c r="X52" s="16"/>
      <c r="Y52" s="14" t="s">
        <v>423</v>
      </c>
      <c r="Z52">
        <f t="shared" si="8"/>
        <v>0.71</v>
      </c>
      <c r="AA52">
        <f t="shared" si="1"/>
        <v>0</v>
      </c>
      <c r="AC52" s="113" t="s">
        <v>424</v>
      </c>
      <c r="AD52" s="113" t="str">
        <f t="shared" si="4"/>
        <v>R-424A</v>
      </c>
      <c r="AE52" s="113" t="s">
        <v>425</v>
      </c>
      <c r="AF52" s="113" t="s">
        <v>283</v>
      </c>
      <c r="AG52">
        <f t="shared" si="9"/>
        <v>1</v>
      </c>
    </row>
    <row r="53" spans="1:33" ht="15" thickBot="1" x14ac:dyDescent="0.4">
      <c r="A53" s="14" t="str">
        <f t="shared" si="7"/>
        <v>R-434A</v>
      </c>
      <c r="B53" s="15"/>
      <c r="C53" s="16"/>
      <c r="D53" s="16"/>
      <c r="E53" s="16"/>
      <c r="F53" s="16"/>
      <c r="G53" s="16"/>
      <c r="H53" s="16"/>
      <c r="I53" s="16"/>
      <c r="J53" s="16"/>
      <c r="K53" s="16"/>
      <c r="L53" s="16"/>
      <c r="M53" s="16">
        <v>0.63200000000000001</v>
      </c>
      <c r="N53" s="16">
        <v>0.16</v>
      </c>
      <c r="O53" s="16">
        <v>0.18</v>
      </c>
      <c r="P53" s="16"/>
      <c r="Q53" s="16"/>
      <c r="R53" s="16"/>
      <c r="S53" s="16"/>
      <c r="T53" s="16"/>
      <c r="U53" s="16"/>
      <c r="V53" s="16"/>
      <c r="W53" s="16"/>
      <c r="X53" s="16"/>
      <c r="Y53" s="14" t="s">
        <v>426</v>
      </c>
      <c r="Z53">
        <f t="shared" si="8"/>
        <v>2.8000000000000025E-2</v>
      </c>
      <c r="AA53">
        <f t="shared" si="1"/>
        <v>0</v>
      </c>
      <c r="AC53" s="112" t="s">
        <v>427</v>
      </c>
      <c r="AD53" s="113" t="str">
        <f t="shared" si="4"/>
        <v>R-425A</v>
      </c>
      <c r="AE53" s="112" t="s">
        <v>428</v>
      </c>
      <c r="AF53" s="113" t="s">
        <v>283</v>
      </c>
      <c r="AG53">
        <f t="shared" si="9"/>
        <v>1</v>
      </c>
    </row>
    <row r="54" spans="1:33" ht="15" thickBot="1" x14ac:dyDescent="0.4">
      <c r="A54" s="14" t="str">
        <f t="shared" si="7"/>
        <v>R-435A</v>
      </c>
      <c r="B54" s="15"/>
      <c r="C54" s="16"/>
      <c r="D54" s="16"/>
      <c r="E54" s="16"/>
      <c r="F54" s="16"/>
      <c r="G54" s="16"/>
      <c r="H54" s="16"/>
      <c r="I54" s="16"/>
      <c r="J54" s="16"/>
      <c r="K54" s="16"/>
      <c r="L54" s="16"/>
      <c r="M54" s="16"/>
      <c r="N54" s="16"/>
      <c r="O54" s="16"/>
      <c r="P54" s="16">
        <v>0.2</v>
      </c>
      <c r="Q54" s="16"/>
      <c r="R54" s="16"/>
      <c r="S54" s="16"/>
      <c r="T54" s="16"/>
      <c r="U54" s="16"/>
      <c r="V54" s="16"/>
      <c r="W54" s="16"/>
      <c r="X54" s="16"/>
      <c r="Y54" s="14" t="s">
        <v>429</v>
      </c>
      <c r="Z54">
        <f t="shared" si="8"/>
        <v>0.8</v>
      </c>
      <c r="AA54">
        <f t="shared" si="1"/>
        <v>0</v>
      </c>
      <c r="AC54" s="113" t="s">
        <v>430</v>
      </c>
      <c r="AD54" s="113" t="str">
        <f t="shared" si="4"/>
        <v>R-426A</v>
      </c>
      <c r="AE54" s="113" t="s">
        <v>431</v>
      </c>
      <c r="AF54" s="113" t="s">
        <v>283</v>
      </c>
      <c r="AG54">
        <f t="shared" si="9"/>
        <v>1</v>
      </c>
    </row>
    <row r="55" spans="1:33" ht="15" thickBot="1" x14ac:dyDescent="0.4">
      <c r="A55" s="14" t="str">
        <f t="shared" si="7"/>
        <v>R-437A</v>
      </c>
      <c r="B55" s="15"/>
      <c r="C55" s="16"/>
      <c r="D55" s="16"/>
      <c r="E55" s="16"/>
      <c r="F55" s="16"/>
      <c r="G55" s="16"/>
      <c r="H55" s="16"/>
      <c r="I55" s="16"/>
      <c r="J55" s="16"/>
      <c r="K55" s="16"/>
      <c r="L55" s="16"/>
      <c r="M55" s="16">
        <v>0.19500000000000001</v>
      </c>
      <c r="N55" s="16">
        <v>0.78500000000000003</v>
      </c>
      <c r="O55" s="16"/>
      <c r="P55" s="16"/>
      <c r="Q55" s="16"/>
      <c r="R55" s="16"/>
      <c r="S55" s="16"/>
      <c r="T55" s="16"/>
      <c r="U55" s="16"/>
      <c r="V55" s="16"/>
      <c r="W55" s="16"/>
      <c r="X55" s="16"/>
      <c r="Y55" s="14" t="s">
        <v>432</v>
      </c>
      <c r="Z55">
        <f t="shared" si="8"/>
        <v>2.0000000000000018E-2</v>
      </c>
      <c r="AA55">
        <f t="shared" si="1"/>
        <v>0</v>
      </c>
      <c r="AC55" s="112" t="s">
        <v>433</v>
      </c>
      <c r="AD55" s="113" t="str">
        <f t="shared" si="4"/>
        <v>R-427A</v>
      </c>
      <c r="AE55" s="112" t="s">
        <v>434</v>
      </c>
      <c r="AF55" s="113" t="s">
        <v>283</v>
      </c>
      <c r="AG55">
        <f t="shared" si="9"/>
        <v>1</v>
      </c>
    </row>
    <row r="56" spans="1:33" ht="15" thickBot="1" x14ac:dyDescent="0.4">
      <c r="A56" s="14" t="str">
        <f t="shared" ref="A56:A87" si="12">REPLACE(Y56,1,6,"R-")</f>
        <v>R-438A</v>
      </c>
      <c r="B56" s="15"/>
      <c r="C56" s="16"/>
      <c r="D56" s="16"/>
      <c r="E56" s="16"/>
      <c r="F56" s="16"/>
      <c r="G56" s="16"/>
      <c r="H56" s="16"/>
      <c r="I56" s="16"/>
      <c r="J56" s="16"/>
      <c r="K56" s="16"/>
      <c r="L56" s="16">
        <v>8.5000000000000006E-2</v>
      </c>
      <c r="M56" s="16">
        <v>0.45</v>
      </c>
      <c r="N56" s="16">
        <v>0.442</v>
      </c>
      <c r="O56" s="16"/>
      <c r="P56" s="16"/>
      <c r="Q56" s="16"/>
      <c r="R56" s="16"/>
      <c r="S56" s="16"/>
      <c r="T56" s="16"/>
      <c r="U56" s="16"/>
      <c r="V56" s="16"/>
      <c r="W56" s="16"/>
      <c r="X56" s="16"/>
      <c r="Y56" s="14" t="s">
        <v>435</v>
      </c>
      <c r="Z56">
        <f t="shared" si="8"/>
        <v>2.2999999999999909E-2</v>
      </c>
      <c r="AA56">
        <f t="shared" si="1"/>
        <v>0</v>
      </c>
      <c r="AC56" s="113" t="s">
        <v>436</v>
      </c>
      <c r="AD56" s="113" t="str">
        <f t="shared" si="4"/>
        <v>R-427C</v>
      </c>
      <c r="AE56" s="113" t="s">
        <v>437</v>
      </c>
      <c r="AF56" s="113" t="s">
        <v>283</v>
      </c>
      <c r="AG56">
        <f t="shared" si="9"/>
        <v>1</v>
      </c>
    </row>
    <row r="57" spans="1:33" ht="15" thickBot="1" x14ac:dyDescent="0.4">
      <c r="A57" s="14" t="str">
        <f t="shared" si="12"/>
        <v>R-439A</v>
      </c>
      <c r="B57" s="15"/>
      <c r="C57" s="16"/>
      <c r="D57" s="16"/>
      <c r="E57" s="16"/>
      <c r="F57" s="16"/>
      <c r="G57" s="16"/>
      <c r="H57" s="16"/>
      <c r="I57" s="16"/>
      <c r="J57" s="16"/>
      <c r="K57" s="16"/>
      <c r="L57" s="16">
        <v>0.5</v>
      </c>
      <c r="M57" s="16">
        <v>0.47</v>
      </c>
      <c r="N57" s="16"/>
      <c r="O57" s="16"/>
      <c r="P57" s="16"/>
      <c r="Q57" s="16"/>
      <c r="R57" s="16"/>
      <c r="S57" s="16"/>
      <c r="T57" s="16"/>
      <c r="U57" s="16"/>
      <c r="V57" s="16"/>
      <c r="W57" s="16"/>
      <c r="X57" s="16"/>
      <c r="Y57" s="14" t="s">
        <v>438</v>
      </c>
      <c r="Z57">
        <f t="shared" ref="Z57:Z115" si="13">1-SUM(C57:X57)</f>
        <v>3.0000000000000027E-2</v>
      </c>
      <c r="AA57">
        <f t="shared" ref="AA57:AA115" si="14">SUM(C57:H57,J57)</f>
        <v>0</v>
      </c>
      <c r="AC57" s="112" t="s">
        <v>439</v>
      </c>
      <c r="AD57" s="113" t="str">
        <f t="shared" si="4"/>
        <v>R-428A</v>
      </c>
      <c r="AE57" s="112" t="s">
        <v>440</v>
      </c>
      <c r="AF57" s="113" t="s">
        <v>283</v>
      </c>
      <c r="AG57">
        <f t="shared" si="9"/>
        <v>1</v>
      </c>
    </row>
    <row r="58" spans="1:33" ht="15" thickBot="1" x14ac:dyDescent="0.4">
      <c r="A58" s="14" t="str">
        <f t="shared" si="12"/>
        <v>R-440A</v>
      </c>
      <c r="B58" s="15"/>
      <c r="C58" s="16"/>
      <c r="D58" s="16"/>
      <c r="E58" s="16"/>
      <c r="F58" s="16"/>
      <c r="G58" s="16"/>
      <c r="H58" s="16"/>
      <c r="I58" s="16"/>
      <c r="J58" s="16"/>
      <c r="K58" s="16"/>
      <c r="L58" s="16"/>
      <c r="M58" s="16"/>
      <c r="N58" s="16">
        <v>1.6E-2</v>
      </c>
      <c r="O58" s="16"/>
      <c r="P58" s="16">
        <v>0.97799999999999998</v>
      </c>
      <c r="Q58" s="16"/>
      <c r="R58" s="16"/>
      <c r="S58" s="16"/>
      <c r="T58" s="16"/>
      <c r="U58" s="16"/>
      <c r="V58" s="16"/>
      <c r="W58" s="16"/>
      <c r="X58" s="16"/>
      <c r="Y58" s="14" t="s">
        <v>441</v>
      </c>
      <c r="Z58">
        <f t="shared" si="13"/>
        <v>6.0000000000000053E-3</v>
      </c>
      <c r="AA58">
        <f t="shared" si="14"/>
        <v>0</v>
      </c>
      <c r="AC58" s="113" t="s">
        <v>442</v>
      </c>
      <c r="AD58" s="113" t="str">
        <f t="shared" si="4"/>
        <v>R-429A</v>
      </c>
      <c r="AE58" s="113" t="s">
        <v>443</v>
      </c>
      <c r="AF58" s="113" t="s">
        <v>283</v>
      </c>
      <c r="AG58">
        <f t="shared" si="9"/>
        <v>1</v>
      </c>
    </row>
    <row r="59" spans="1:33" ht="15" thickBot="1" x14ac:dyDescent="0.4">
      <c r="A59" s="14" t="str">
        <f t="shared" si="12"/>
        <v>R-442A</v>
      </c>
      <c r="B59" s="15"/>
      <c r="C59" s="16"/>
      <c r="D59" s="16"/>
      <c r="E59" s="16"/>
      <c r="F59" s="16"/>
      <c r="G59" s="16"/>
      <c r="H59" s="16"/>
      <c r="I59" s="16"/>
      <c r="J59" s="16"/>
      <c r="K59" s="16"/>
      <c r="L59" s="16">
        <v>0.31</v>
      </c>
      <c r="M59" s="16">
        <v>0.31</v>
      </c>
      <c r="N59" s="16">
        <v>0.3</v>
      </c>
      <c r="O59" s="16"/>
      <c r="P59" s="16">
        <v>0.03</v>
      </c>
      <c r="Q59" s="16">
        <v>0.05</v>
      </c>
      <c r="R59" s="16"/>
      <c r="S59" s="16"/>
      <c r="T59" s="16"/>
      <c r="U59" s="16"/>
      <c r="V59" s="16"/>
      <c r="W59" s="16"/>
      <c r="X59" s="16"/>
      <c r="Y59" s="14" t="s">
        <v>444</v>
      </c>
      <c r="Z59">
        <f t="shared" si="13"/>
        <v>0</v>
      </c>
      <c r="AA59">
        <f t="shared" si="14"/>
        <v>0</v>
      </c>
      <c r="AC59" s="112" t="s">
        <v>445</v>
      </c>
      <c r="AD59" s="113" t="str">
        <f t="shared" si="4"/>
        <v>R-430A</v>
      </c>
      <c r="AE59" s="112" t="s">
        <v>446</v>
      </c>
      <c r="AF59" s="113" t="s">
        <v>283</v>
      </c>
      <c r="AG59">
        <f t="shared" si="9"/>
        <v>1</v>
      </c>
    </row>
    <row r="60" spans="1:33" ht="15" thickBot="1" x14ac:dyDescent="0.4">
      <c r="A60" s="14" t="str">
        <f t="shared" si="12"/>
        <v>R-444A</v>
      </c>
      <c r="B60" s="15"/>
      <c r="C60" s="16"/>
      <c r="D60" s="16"/>
      <c r="E60" s="16"/>
      <c r="F60" s="16"/>
      <c r="G60" s="16"/>
      <c r="H60" s="16"/>
      <c r="I60" s="16"/>
      <c r="J60" s="16"/>
      <c r="K60" s="16"/>
      <c r="L60" s="16">
        <v>0.12</v>
      </c>
      <c r="M60" s="16"/>
      <c r="N60" s="16"/>
      <c r="O60" s="16"/>
      <c r="P60" s="16">
        <v>0.05</v>
      </c>
      <c r="Q60" s="16"/>
      <c r="R60" s="16"/>
      <c r="S60" s="16"/>
      <c r="T60" s="16"/>
      <c r="U60" s="16"/>
      <c r="V60" s="16"/>
      <c r="W60" s="16">
        <v>0.83</v>
      </c>
      <c r="X60" s="16"/>
      <c r="Y60" s="14" t="s">
        <v>447</v>
      </c>
      <c r="Z60">
        <f t="shared" si="13"/>
        <v>0</v>
      </c>
      <c r="AA60">
        <f t="shared" si="14"/>
        <v>0</v>
      </c>
      <c r="AC60" s="113" t="s">
        <v>448</v>
      </c>
      <c r="AD60" s="113" t="str">
        <f t="shared" si="4"/>
        <v>R-431A</v>
      </c>
      <c r="AE60" s="113" t="s">
        <v>449</v>
      </c>
      <c r="AF60" s="113" t="s">
        <v>283</v>
      </c>
      <c r="AG60">
        <f t="shared" si="9"/>
        <v>1</v>
      </c>
    </row>
    <row r="61" spans="1:33" ht="15" thickBot="1" x14ac:dyDescent="0.4">
      <c r="A61" s="14" t="str">
        <f t="shared" si="12"/>
        <v>R-444B</v>
      </c>
      <c r="B61" s="15"/>
      <c r="C61" s="16"/>
      <c r="D61" s="16"/>
      <c r="E61" s="16"/>
      <c r="F61" s="16"/>
      <c r="G61" s="16"/>
      <c r="H61" s="16"/>
      <c r="I61" s="16"/>
      <c r="J61" s="16"/>
      <c r="K61" s="16"/>
      <c r="L61" s="16">
        <v>0.41499999999999998</v>
      </c>
      <c r="M61" s="16"/>
      <c r="N61" s="16"/>
      <c r="O61" s="16"/>
      <c r="P61" s="16">
        <v>0.1</v>
      </c>
      <c r="Q61" s="16"/>
      <c r="R61" s="16"/>
      <c r="S61" s="16"/>
      <c r="T61" s="16"/>
      <c r="U61" s="16"/>
      <c r="V61" s="16"/>
      <c r="W61" s="16">
        <v>0.48499999999999999</v>
      </c>
      <c r="X61" s="16"/>
      <c r="Y61" s="14" t="s">
        <v>450</v>
      </c>
      <c r="Z61">
        <f t="shared" si="13"/>
        <v>0</v>
      </c>
      <c r="AA61">
        <f t="shared" si="14"/>
        <v>0</v>
      </c>
      <c r="AC61" s="112" t="s">
        <v>451</v>
      </c>
      <c r="AD61" s="113" t="str">
        <f t="shared" si="4"/>
        <v>R-432A</v>
      </c>
      <c r="AE61" s="112" t="s">
        <v>452</v>
      </c>
      <c r="AF61" s="113" t="s">
        <v>299</v>
      </c>
      <c r="AG61">
        <f t="shared" si="9"/>
        <v>1</v>
      </c>
    </row>
    <row r="62" spans="1:33" ht="15" thickBot="1" x14ac:dyDescent="0.4">
      <c r="A62" s="14" t="str">
        <f t="shared" si="12"/>
        <v>R-445A</v>
      </c>
      <c r="B62" s="15"/>
      <c r="C62" s="16"/>
      <c r="D62" s="16"/>
      <c r="E62" s="16"/>
      <c r="F62" s="16"/>
      <c r="G62" s="16"/>
      <c r="H62" s="16"/>
      <c r="I62" s="16"/>
      <c r="J62" s="16"/>
      <c r="K62" s="16"/>
      <c r="L62" s="16"/>
      <c r="M62" s="16"/>
      <c r="N62" s="16">
        <v>0.09</v>
      </c>
      <c r="O62" s="16"/>
      <c r="P62" s="16"/>
      <c r="Q62" s="16"/>
      <c r="R62" s="16"/>
      <c r="S62" s="16"/>
      <c r="T62" s="16"/>
      <c r="U62" s="16"/>
      <c r="V62" s="16"/>
      <c r="W62" s="16">
        <v>0.85</v>
      </c>
      <c r="X62" s="16"/>
      <c r="Y62" s="14" t="s">
        <v>453</v>
      </c>
      <c r="Z62">
        <f t="shared" si="13"/>
        <v>6.0000000000000053E-2</v>
      </c>
      <c r="AA62">
        <f t="shared" si="14"/>
        <v>0</v>
      </c>
      <c r="AC62" s="113" t="s">
        <v>454</v>
      </c>
      <c r="AD62" s="113" t="str">
        <f t="shared" si="4"/>
        <v>R-433A</v>
      </c>
      <c r="AE62" s="113" t="s">
        <v>455</v>
      </c>
      <c r="AF62" s="112" t="s">
        <v>299</v>
      </c>
      <c r="AG62">
        <f t="shared" si="9"/>
        <v>1</v>
      </c>
    </row>
    <row r="63" spans="1:33" ht="15" thickBot="1" x14ac:dyDescent="0.4">
      <c r="A63" s="14" t="str">
        <f t="shared" si="12"/>
        <v>R-446A</v>
      </c>
      <c r="B63" s="15"/>
      <c r="C63" s="16"/>
      <c r="D63" s="16"/>
      <c r="E63" s="16"/>
      <c r="F63" s="16"/>
      <c r="G63" s="16"/>
      <c r="H63" s="16"/>
      <c r="I63" s="16"/>
      <c r="J63" s="16"/>
      <c r="K63" s="16"/>
      <c r="L63" s="16">
        <v>0.68</v>
      </c>
      <c r="M63" s="16"/>
      <c r="N63" s="16"/>
      <c r="O63" s="16"/>
      <c r="P63" s="16"/>
      <c r="Q63" s="16"/>
      <c r="R63" s="16"/>
      <c r="S63" s="16"/>
      <c r="T63" s="16"/>
      <c r="U63" s="16"/>
      <c r="V63" s="16"/>
      <c r="W63" s="16">
        <v>0.28999999999999998</v>
      </c>
      <c r="X63" s="16"/>
      <c r="Y63" s="14" t="s">
        <v>456</v>
      </c>
      <c r="Z63">
        <f t="shared" si="13"/>
        <v>3.0000000000000027E-2</v>
      </c>
      <c r="AA63">
        <f t="shared" si="14"/>
        <v>0</v>
      </c>
      <c r="AC63" s="112" t="s">
        <v>457</v>
      </c>
      <c r="AD63" s="113" t="str">
        <f t="shared" si="4"/>
        <v>R-433B</v>
      </c>
      <c r="AE63" s="112" t="s">
        <v>458</v>
      </c>
      <c r="AF63" s="113" t="s">
        <v>299</v>
      </c>
      <c r="AG63">
        <f t="shared" si="9"/>
        <v>1</v>
      </c>
    </row>
    <row r="64" spans="1:33" ht="15" thickBot="1" x14ac:dyDescent="0.4">
      <c r="A64" s="14" t="str">
        <f t="shared" si="12"/>
        <v>R-447A</v>
      </c>
      <c r="B64" s="15"/>
      <c r="C64" s="16"/>
      <c r="D64" s="16"/>
      <c r="E64" s="16"/>
      <c r="F64" s="16"/>
      <c r="G64" s="16"/>
      <c r="H64" s="16"/>
      <c r="I64" s="16"/>
      <c r="J64" s="16"/>
      <c r="K64" s="16"/>
      <c r="L64" s="16">
        <v>0.68</v>
      </c>
      <c r="M64" s="16">
        <v>3.5000000000000003E-2</v>
      </c>
      <c r="N64" s="16"/>
      <c r="O64" s="16"/>
      <c r="P64" s="16"/>
      <c r="Q64" s="16"/>
      <c r="R64" s="16"/>
      <c r="S64" s="16"/>
      <c r="T64" s="16"/>
      <c r="U64" s="16"/>
      <c r="V64" s="16"/>
      <c r="W64" s="16">
        <v>0.28499999999999998</v>
      </c>
      <c r="X64" s="16"/>
      <c r="Y64" s="14" t="s">
        <v>459</v>
      </c>
      <c r="Z64">
        <f t="shared" si="13"/>
        <v>0</v>
      </c>
      <c r="AA64">
        <f t="shared" si="14"/>
        <v>0</v>
      </c>
      <c r="AC64" s="113" t="s">
        <v>460</v>
      </c>
      <c r="AD64" s="113" t="str">
        <f t="shared" si="4"/>
        <v>R-433C</v>
      </c>
      <c r="AE64" s="113" t="s">
        <v>461</v>
      </c>
      <c r="AF64" s="112" t="s">
        <v>299</v>
      </c>
      <c r="AG64">
        <f t="shared" si="9"/>
        <v>1</v>
      </c>
    </row>
    <row r="65" spans="1:33" ht="15" thickBot="1" x14ac:dyDescent="0.4">
      <c r="A65" s="14" t="str">
        <f t="shared" si="12"/>
        <v>R-447B</v>
      </c>
      <c r="B65" s="15"/>
      <c r="C65" s="16"/>
      <c r="D65" s="16"/>
      <c r="E65" s="16"/>
      <c r="F65" s="16"/>
      <c r="G65" s="16"/>
      <c r="H65" s="16"/>
      <c r="I65" s="16"/>
      <c r="J65" s="16"/>
      <c r="K65" s="16"/>
      <c r="L65" s="16">
        <v>0.68</v>
      </c>
      <c r="M65" s="16">
        <v>0.08</v>
      </c>
      <c r="N65" s="16"/>
      <c r="O65" s="16"/>
      <c r="P65" s="16"/>
      <c r="Q65" s="16"/>
      <c r="R65" s="16"/>
      <c r="S65" s="16"/>
      <c r="T65" s="16"/>
      <c r="U65" s="16"/>
      <c r="V65" s="16"/>
      <c r="W65" s="16">
        <v>0.24</v>
      </c>
      <c r="X65" s="16"/>
      <c r="Y65" s="14" t="s">
        <v>462</v>
      </c>
      <c r="Z65">
        <f t="shared" si="13"/>
        <v>0</v>
      </c>
      <c r="AA65">
        <f t="shared" si="14"/>
        <v>0</v>
      </c>
      <c r="AC65" s="112" t="s">
        <v>463</v>
      </c>
      <c r="AD65" s="113" t="str">
        <f t="shared" si="4"/>
        <v>R-434A</v>
      </c>
      <c r="AE65" s="112" t="s">
        <v>464</v>
      </c>
      <c r="AF65" s="113" t="s">
        <v>283</v>
      </c>
      <c r="AG65">
        <f t="shared" si="9"/>
        <v>1</v>
      </c>
    </row>
    <row r="66" spans="1:33" ht="15" thickBot="1" x14ac:dyDescent="0.4">
      <c r="A66" s="14" t="str">
        <f t="shared" si="12"/>
        <v>R-448A</v>
      </c>
      <c r="B66" s="15"/>
      <c r="C66" s="16"/>
      <c r="D66" s="16"/>
      <c r="E66" s="16"/>
      <c r="F66" s="16"/>
      <c r="G66" s="16"/>
      <c r="H66" s="16"/>
      <c r="I66" s="16"/>
      <c r="J66" s="16"/>
      <c r="K66" s="16"/>
      <c r="L66" s="16">
        <v>0.26</v>
      </c>
      <c r="M66" s="16">
        <v>0.26</v>
      </c>
      <c r="N66" s="16">
        <v>0.21</v>
      </c>
      <c r="O66" s="16"/>
      <c r="P66" s="16"/>
      <c r="Q66" s="16"/>
      <c r="R66" s="16"/>
      <c r="S66" s="16"/>
      <c r="T66" s="16"/>
      <c r="U66" s="16"/>
      <c r="V66" s="16">
        <v>0.2</v>
      </c>
      <c r="W66" s="16">
        <v>7.0000000000000007E-2</v>
      </c>
      <c r="X66" s="16"/>
      <c r="Y66" s="14" t="s">
        <v>465</v>
      </c>
      <c r="Z66">
        <f t="shared" si="13"/>
        <v>0</v>
      </c>
      <c r="AA66">
        <f t="shared" si="14"/>
        <v>0</v>
      </c>
      <c r="AC66" s="113" t="s">
        <v>466</v>
      </c>
      <c r="AD66" s="113" t="str">
        <f t="shared" si="4"/>
        <v>R-435A</v>
      </c>
      <c r="AE66" s="113" t="s">
        <v>467</v>
      </c>
      <c r="AF66" s="112" t="s">
        <v>283</v>
      </c>
      <c r="AG66">
        <f t="shared" si="9"/>
        <v>1</v>
      </c>
    </row>
    <row r="67" spans="1:33" ht="15" thickBot="1" x14ac:dyDescent="0.4">
      <c r="A67" s="14" t="s">
        <v>183</v>
      </c>
      <c r="B67" s="15"/>
      <c r="C67" s="16"/>
      <c r="D67" s="16"/>
      <c r="E67" s="16"/>
      <c r="F67" s="16"/>
      <c r="G67" s="16"/>
      <c r="H67" s="16"/>
      <c r="I67" s="16"/>
      <c r="J67" s="16"/>
      <c r="K67" s="16"/>
      <c r="L67" s="16">
        <v>0.21</v>
      </c>
      <c r="M67" s="16">
        <v>0.21</v>
      </c>
      <c r="N67" s="16">
        <v>0.31</v>
      </c>
      <c r="O67" s="16"/>
      <c r="P67" s="16"/>
      <c r="Q67" s="16"/>
      <c r="R67" s="16"/>
      <c r="S67" s="16"/>
      <c r="T67" s="16"/>
      <c r="U67" s="16"/>
      <c r="V67" s="16">
        <v>0.2</v>
      </c>
      <c r="W67" s="16">
        <v>7.0000000000000007E-2</v>
      </c>
      <c r="X67" s="16"/>
      <c r="Y67" s="14" t="str">
        <f>CONCATENATE("Blend ",RIGHT(A67,4))</f>
        <v>Blend 448B</v>
      </c>
      <c r="Z67">
        <f t="shared" ref="Z67" si="15">1-SUM(C67:X67)</f>
        <v>0</v>
      </c>
      <c r="AA67">
        <f t="shared" ref="AA67" si="16">SUM(C67:H67,J67)</f>
        <v>0</v>
      </c>
      <c r="AC67" s="112" t="s">
        <v>468</v>
      </c>
      <c r="AD67" s="113" t="str">
        <f t="shared" si="4"/>
        <v>R-436A</v>
      </c>
      <c r="AE67" s="112" t="s">
        <v>469</v>
      </c>
      <c r="AF67" s="113" t="s">
        <v>299</v>
      </c>
      <c r="AG67">
        <f t="shared" si="9"/>
        <v>1</v>
      </c>
    </row>
    <row r="68" spans="1:33" ht="15" thickBot="1" x14ac:dyDescent="0.4">
      <c r="A68" s="14" t="str">
        <f t="shared" si="12"/>
        <v>R-449A</v>
      </c>
      <c r="B68" s="15"/>
      <c r="C68" s="16"/>
      <c r="D68" s="16"/>
      <c r="E68" s="16"/>
      <c r="F68" s="16"/>
      <c r="G68" s="16"/>
      <c r="H68" s="16"/>
      <c r="I68" s="16"/>
      <c r="J68" s="16"/>
      <c r="K68" s="16"/>
      <c r="L68" s="16">
        <v>0.24299999999999999</v>
      </c>
      <c r="M68" s="16">
        <v>0.247</v>
      </c>
      <c r="N68" s="16">
        <v>0.25700000000000001</v>
      </c>
      <c r="O68" s="16"/>
      <c r="P68" s="16"/>
      <c r="Q68" s="16"/>
      <c r="R68" s="16"/>
      <c r="S68" s="16"/>
      <c r="T68" s="16"/>
      <c r="U68" s="16"/>
      <c r="V68" s="16">
        <v>0.253</v>
      </c>
      <c r="W68" s="16"/>
      <c r="X68" s="16"/>
      <c r="Y68" s="14" t="s">
        <v>470</v>
      </c>
      <c r="Z68">
        <f t="shared" si="13"/>
        <v>0</v>
      </c>
      <c r="AA68">
        <f t="shared" si="14"/>
        <v>0</v>
      </c>
      <c r="AC68" s="113" t="s">
        <v>471</v>
      </c>
      <c r="AD68" s="113" t="str">
        <f t="shared" si="4"/>
        <v>R-436B</v>
      </c>
      <c r="AE68" s="113" t="s">
        <v>472</v>
      </c>
      <c r="AF68" s="112" t="s">
        <v>299</v>
      </c>
      <c r="AG68">
        <f t="shared" ref="AG68:AG99" si="17">IF(AF68="yes",IF(ISNUMBER(MATCH(AD68,$A$4:$A$117,0)),1,0),IF(ISNUMBER(MATCH(AD68,$A$4:$A$117,0)),0,1))</f>
        <v>1</v>
      </c>
    </row>
    <row r="69" spans="1:33" ht="15" thickBot="1" x14ac:dyDescent="0.4">
      <c r="A69" s="14" t="str">
        <f t="shared" si="12"/>
        <v>R-449B</v>
      </c>
      <c r="B69" s="15"/>
      <c r="C69" s="16"/>
      <c r="D69" s="16"/>
      <c r="E69" s="16"/>
      <c r="F69" s="16"/>
      <c r="G69" s="16"/>
      <c r="H69" s="16"/>
      <c r="I69" s="16"/>
      <c r="J69" s="16"/>
      <c r="K69" s="16"/>
      <c r="L69" s="16">
        <v>0.252</v>
      </c>
      <c r="M69" s="16">
        <v>0.24299999999999999</v>
      </c>
      <c r="N69" s="16">
        <v>0.27300000000000002</v>
      </c>
      <c r="O69" s="16"/>
      <c r="P69" s="16"/>
      <c r="Q69" s="16"/>
      <c r="R69" s="16"/>
      <c r="S69" s="16"/>
      <c r="T69" s="16"/>
      <c r="U69" s="16"/>
      <c r="V69" s="16">
        <v>0.23199999999999998</v>
      </c>
      <c r="W69" s="16"/>
      <c r="X69" s="16"/>
      <c r="Y69" s="14" t="s">
        <v>473</v>
      </c>
      <c r="Z69">
        <f t="shared" si="13"/>
        <v>0</v>
      </c>
      <c r="AA69">
        <f t="shared" si="14"/>
        <v>0</v>
      </c>
      <c r="AC69" s="112" t="s">
        <v>474</v>
      </c>
      <c r="AD69" s="113" t="str">
        <f t="shared" ref="AD69:AD132" si="18">CONCATENATE("R-",AC69)</f>
        <v>R-436C</v>
      </c>
      <c r="AE69" s="112" t="s">
        <v>475</v>
      </c>
      <c r="AF69" s="113" t="s">
        <v>299</v>
      </c>
      <c r="AG69">
        <f t="shared" si="17"/>
        <v>1</v>
      </c>
    </row>
    <row r="70" spans="1:33" ht="15" thickBot="1" x14ac:dyDescent="0.4">
      <c r="A70" s="14" t="str">
        <f t="shared" si="12"/>
        <v>R-449C</v>
      </c>
      <c r="B70" s="15"/>
      <c r="C70" s="16"/>
      <c r="D70" s="16"/>
      <c r="E70" s="16"/>
      <c r="F70" s="16"/>
      <c r="G70" s="16"/>
      <c r="H70" s="16"/>
      <c r="I70" s="16"/>
      <c r="J70" s="16"/>
      <c r="K70" s="16"/>
      <c r="L70" s="16">
        <v>0.2</v>
      </c>
      <c r="M70" s="16">
        <v>0.2</v>
      </c>
      <c r="N70" s="16">
        <v>0.28999999999999998</v>
      </c>
      <c r="O70" s="16"/>
      <c r="P70" s="16"/>
      <c r="Q70" s="16"/>
      <c r="R70" s="16"/>
      <c r="S70" s="16"/>
      <c r="T70" s="16"/>
      <c r="U70" s="16"/>
      <c r="V70" s="16">
        <v>0.31</v>
      </c>
      <c r="W70" s="16"/>
      <c r="X70" s="16"/>
      <c r="Y70" s="14" t="s">
        <v>476</v>
      </c>
      <c r="Z70">
        <f t="shared" si="13"/>
        <v>0</v>
      </c>
      <c r="AA70">
        <f t="shared" si="14"/>
        <v>0</v>
      </c>
      <c r="AC70" s="113" t="s">
        <v>477</v>
      </c>
      <c r="AD70" s="113" t="str">
        <f t="shared" si="18"/>
        <v>R-437A</v>
      </c>
      <c r="AE70" s="113" t="s">
        <v>478</v>
      </c>
      <c r="AF70" s="112" t="s">
        <v>283</v>
      </c>
      <c r="AG70">
        <f t="shared" si="17"/>
        <v>1</v>
      </c>
    </row>
    <row r="71" spans="1:33" ht="15" thickBot="1" x14ac:dyDescent="0.4">
      <c r="A71" s="14" t="str">
        <f t="shared" si="12"/>
        <v>R-450A</v>
      </c>
      <c r="B71" s="15"/>
      <c r="C71" s="16"/>
      <c r="D71" s="16"/>
      <c r="E71" s="16"/>
      <c r="F71" s="16"/>
      <c r="G71" s="16"/>
      <c r="H71" s="16"/>
      <c r="I71" s="16"/>
      <c r="J71" s="16"/>
      <c r="K71" s="16"/>
      <c r="L71" s="16"/>
      <c r="M71" s="16"/>
      <c r="N71" s="16">
        <v>0.42</v>
      </c>
      <c r="O71" s="16"/>
      <c r="P71" s="16"/>
      <c r="Q71" s="16"/>
      <c r="R71" s="16"/>
      <c r="S71" s="16"/>
      <c r="T71" s="16"/>
      <c r="U71" s="16"/>
      <c r="V71" s="16"/>
      <c r="W71" s="16">
        <v>0.57999999999999996</v>
      </c>
      <c r="X71" s="16"/>
      <c r="Y71" s="14" t="s">
        <v>479</v>
      </c>
      <c r="Z71">
        <f t="shared" si="13"/>
        <v>0</v>
      </c>
      <c r="AA71">
        <f t="shared" si="14"/>
        <v>0</v>
      </c>
      <c r="AC71" s="112" t="s">
        <v>480</v>
      </c>
      <c r="AD71" s="113" t="str">
        <f t="shared" si="18"/>
        <v>R-438A</v>
      </c>
      <c r="AE71" s="112" t="s">
        <v>481</v>
      </c>
      <c r="AF71" s="112" t="s">
        <v>283</v>
      </c>
      <c r="AG71">
        <f t="shared" si="17"/>
        <v>1</v>
      </c>
    </row>
    <row r="72" spans="1:33" ht="15" thickBot="1" x14ac:dyDescent="0.4">
      <c r="A72" s="14" t="str">
        <f t="shared" si="12"/>
        <v>R-451A</v>
      </c>
      <c r="B72" s="15"/>
      <c r="C72" s="16"/>
      <c r="D72" s="16"/>
      <c r="E72" s="16"/>
      <c r="F72" s="16"/>
      <c r="G72" s="16"/>
      <c r="H72" s="16"/>
      <c r="I72" s="16"/>
      <c r="J72" s="16"/>
      <c r="K72" s="16"/>
      <c r="L72" s="16"/>
      <c r="M72" s="16"/>
      <c r="N72" s="16">
        <v>0.10199999999999999</v>
      </c>
      <c r="O72" s="16"/>
      <c r="P72" s="16"/>
      <c r="Q72" s="16"/>
      <c r="R72" s="16"/>
      <c r="S72" s="16"/>
      <c r="T72" s="16"/>
      <c r="U72" s="16"/>
      <c r="V72" s="16">
        <v>0.89800000000000002</v>
      </c>
      <c r="W72" s="16"/>
      <c r="X72" s="16"/>
      <c r="Y72" s="14" t="s">
        <v>482</v>
      </c>
      <c r="Z72">
        <f t="shared" si="13"/>
        <v>0</v>
      </c>
      <c r="AA72">
        <f t="shared" si="14"/>
        <v>0</v>
      </c>
      <c r="AC72" s="113" t="s">
        <v>483</v>
      </c>
      <c r="AD72" s="113" t="str">
        <f t="shared" si="18"/>
        <v>R-439A</v>
      </c>
      <c r="AE72" s="113" t="s">
        <v>484</v>
      </c>
      <c r="AF72" s="112" t="s">
        <v>283</v>
      </c>
      <c r="AG72">
        <f t="shared" si="17"/>
        <v>1</v>
      </c>
    </row>
    <row r="73" spans="1:33" ht="15" thickBot="1" x14ac:dyDescent="0.4">
      <c r="A73" s="14" t="str">
        <f t="shared" si="12"/>
        <v>R-451B</v>
      </c>
      <c r="B73" s="15"/>
      <c r="C73" s="16"/>
      <c r="D73" s="16"/>
      <c r="E73" s="16"/>
      <c r="F73" s="16"/>
      <c r="G73" s="16"/>
      <c r="H73" s="16"/>
      <c r="I73" s="16"/>
      <c r="J73" s="16"/>
      <c r="K73" s="16"/>
      <c r="L73" s="16"/>
      <c r="M73" s="16"/>
      <c r="N73" s="16">
        <v>0.11199999999999999</v>
      </c>
      <c r="O73" s="16"/>
      <c r="P73" s="16"/>
      <c r="Q73" s="16"/>
      <c r="R73" s="16"/>
      <c r="S73" s="16"/>
      <c r="T73" s="16"/>
      <c r="U73" s="16"/>
      <c r="V73" s="16">
        <v>0.88800000000000001</v>
      </c>
      <c r="W73" s="16"/>
      <c r="X73" s="16"/>
      <c r="Y73" s="14" t="s">
        <v>485</v>
      </c>
      <c r="Z73">
        <f t="shared" si="13"/>
        <v>0</v>
      </c>
      <c r="AA73">
        <f t="shared" si="14"/>
        <v>0</v>
      </c>
      <c r="AC73" s="112" t="s">
        <v>486</v>
      </c>
      <c r="AD73" s="113" t="str">
        <f t="shared" si="18"/>
        <v>R-440A</v>
      </c>
      <c r="AE73" s="112" t="s">
        <v>487</v>
      </c>
      <c r="AF73" s="112" t="s">
        <v>283</v>
      </c>
      <c r="AG73">
        <f t="shared" si="17"/>
        <v>1</v>
      </c>
    </row>
    <row r="74" spans="1:33" ht="15" thickBot="1" x14ac:dyDescent="0.4">
      <c r="A74" s="14" t="str">
        <f t="shared" si="12"/>
        <v>R-452A</v>
      </c>
      <c r="B74" s="15"/>
      <c r="C74" s="16"/>
      <c r="D74" s="16"/>
      <c r="E74" s="16"/>
      <c r="F74" s="16"/>
      <c r="G74" s="16"/>
      <c r="H74" s="16"/>
      <c r="I74" s="16"/>
      <c r="J74" s="16"/>
      <c r="K74" s="16"/>
      <c r="L74" s="16">
        <v>0.11</v>
      </c>
      <c r="M74" s="16">
        <v>0.59</v>
      </c>
      <c r="N74" s="16"/>
      <c r="O74" s="16"/>
      <c r="P74" s="16"/>
      <c r="Q74" s="16"/>
      <c r="R74" s="16"/>
      <c r="S74" s="16"/>
      <c r="T74" s="16"/>
      <c r="U74" s="16"/>
      <c r="V74" s="16">
        <v>0.3</v>
      </c>
      <c r="W74" s="16"/>
      <c r="X74" s="16"/>
      <c r="Y74" s="14" t="s">
        <v>488</v>
      </c>
      <c r="Z74">
        <f t="shared" si="13"/>
        <v>0</v>
      </c>
      <c r="AA74">
        <f t="shared" si="14"/>
        <v>0</v>
      </c>
      <c r="AC74" s="113" t="s">
        <v>489</v>
      </c>
      <c r="AD74" s="113" t="str">
        <f t="shared" si="18"/>
        <v>R-441A</v>
      </c>
      <c r="AE74" s="113" t="s">
        <v>490</v>
      </c>
      <c r="AF74" s="112" t="s">
        <v>299</v>
      </c>
      <c r="AG74">
        <f t="shared" si="17"/>
        <v>1</v>
      </c>
    </row>
    <row r="75" spans="1:33" ht="15" thickBot="1" x14ac:dyDescent="0.4">
      <c r="A75" s="14" t="str">
        <f t="shared" si="12"/>
        <v>R-452B</v>
      </c>
      <c r="B75" s="15"/>
      <c r="C75" s="16"/>
      <c r="D75" s="16"/>
      <c r="E75" s="16"/>
      <c r="F75" s="16"/>
      <c r="G75" s="16"/>
      <c r="H75" s="16"/>
      <c r="I75" s="16"/>
      <c r="J75" s="16"/>
      <c r="K75" s="16"/>
      <c r="L75" s="16">
        <v>0.67</v>
      </c>
      <c r="M75" s="16">
        <v>7.0000000000000007E-2</v>
      </c>
      <c r="N75" s="16"/>
      <c r="O75" s="16"/>
      <c r="P75" s="16"/>
      <c r="Q75" s="16"/>
      <c r="R75" s="16"/>
      <c r="S75" s="16"/>
      <c r="T75" s="16"/>
      <c r="U75" s="16"/>
      <c r="V75" s="16">
        <v>0.26</v>
      </c>
      <c r="W75" s="16"/>
      <c r="X75" s="16"/>
      <c r="Y75" s="14" t="s">
        <v>491</v>
      </c>
      <c r="Z75">
        <f t="shared" si="13"/>
        <v>0</v>
      </c>
      <c r="AA75">
        <f t="shared" si="14"/>
        <v>0</v>
      </c>
      <c r="AC75" s="112" t="s">
        <v>492</v>
      </c>
      <c r="AD75" s="113" t="str">
        <f t="shared" si="18"/>
        <v>R-442A</v>
      </c>
      <c r="AE75" s="112" t="s">
        <v>493</v>
      </c>
      <c r="AF75" s="113" t="s">
        <v>283</v>
      </c>
      <c r="AG75">
        <f t="shared" si="17"/>
        <v>1</v>
      </c>
    </row>
    <row r="76" spans="1:33" ht="15" thickBot="1" x14ac:dyDescent="0.4">
      <c r="A76" s="14" t="str">
        <f t="shared" si="12"/>
        <v>R-452C</v>
      </c>
      <c r="B76" s="15"/>
      <c r="C76" s="16"/>
      <c r="D76" s="16"/>
      <c r="E76" s="16"/>
      <c r="F76" s="16"/>
      <c r="G76" s="16"/>
      <c r="H76" s="16"/>
      <c r="I76" s="16"/>
      <c r="J76" s="16"/>
      <c r="K76" s="16"/>
      <c r="L76" s="16">
        <v>0.125</v>
      </c>
      <c r="M76" s="16">
        <v>0.61</v>
      </c>
      <c r="N76" s="16"/>
      <c r="O76" s="16"/>
      <c r="P76" s="16"/>
      <c r="Q76" s="16"/>
      <c r="R76" s="16"/>
      <c r="S76" s="16"/>
      <c r="T76" s="16"/>
      <c r="U76" s="16"/>
      <c r="V76" s="16">
        <v>0.26500000000000001</v>
      </c>
      <c r="W76" s="16"/>
      <c r="X76" s="16"/>
      <c r="Y76" s="14" t="s">
        <v>494</v>
      </c>
      <c r="Z76">
        <f t="shared" si="13"/>
        <v>0</v>
      </c>
      <c r="AA76">
        <f t="shared" si="14"/>
        <v>0</v>
      </c>
      <c r="AC76" s="113" t="s">
        <v>495</v>
      </c>
      <c r="AD76" s="113" t="str">
        <f t="shared" si="18"/>
        <v>R-443A</v>
      </c>
      <c r="AE76" s="113" t="s">
        <v>496</v>
      </c>
      <c r="AF76" s="112" t="s">
        <v>299</v>
      </c>
      <c r="AG76">
        <f t="shared" si="17"/>
        <v>1</v>
      </c>
    </row>
    <row r="77" spans="1:33" ht="15" thickBot="1" x14ac:dyDescent="0.4">
      <c r="A77" s="14" t="str">
        <f t="shared" si="12"/>
        <v>R-453A</v>
      </c>
      <c r="B77" s="15"/>
      <c r="C77" s="16"/>
      <c r="D77" s="16"/>
      <c r="E77" s="16"/>
      <c r="F77" s="16"/>
      <c r="G77" s="16"/>
      <c r="H77" s="16"/>
      <c r="I77" s="16"/>
      <c r="J77" s="16"/>
      <c r="K77" s="16"/>
      <c r="L77" s="16">
        <v>0.2</v>
      </c>
      <c r="M77" s="16">
        <v>0.2</v>
      </c>
      <c r="N77" s="16">
        <v>0.53799999999999992</v>
      </c>
      <c r="O77" s="16"/>
      <c r="P77" s="16"/>
      <c r="Q77" s="16">
        <v>0.05</v>
      </c>
      <c r="R77" s="16"/>
      <c r="S77" s="16"/>
      <c r="T77" s="16"/>
      <c r="U77" s="16"/>
      <c r="V77" s="16"/>
      <c r="W77" s="16"/>
      <c r="X77" s="16"/>
      <c r="Y77" s="14" t="s">
        <v>497</v>
      </c>
      <c r="Z77">
        <f t="shared" si="13"/>
        <v>1.2000000000000011E-2</v>
      </c>
      <c r="AA77">
        <f t="shared" si="14"/>
        <v>0</v>
      </c>
      <c r="AC77" s="112" t="s">
        <v>498</v>
      </c>
      <c r="AD77" s="113" t="str">
        <f t="shared" si="18"/>
        <v>R-444A</v>
      </c>
      <c r="AE77" s="112" t="s">
        <v>499</v>
      </c>
      <c r="AF77" s="113" t="s">
        <v>283</v>
      </c>
      <c r="AG77">
        <f t="shared" si="17"/>
        <v>1</v>
      </c>
    </row>
    <row r="78" spans="1:33" ht="15" thickBot="1" x14ac:dyDescent="0.4">
      <c r="A78" s="14" t="str">
        <f t="shared" si="12"/>
        <v>R-454A</v>
      </c>
      <c r="B78" s="15"/>
      <c r="C78" s="16"/>
      <c r="D78" s="16"/>
      <c r="E78" s="16"/>
      <c r="F78" s="16"/>
      <c r="G78" s="16"/>
      <c r="H78" s="16"/>
      <c r="I78" s="16"/>
      <c r="J78" s="16"/>
      <c r="K78" s="16"/>
      <c r="L78" s="16">
        <v>0.35</v>
      </c>
      <c r="M78" s="16"/>
      <c r="N78" s="16"/>
      <c r="O78" s="16"/>
      <c r="P78" s="16"/>
      <c r="Q78" s="16"/>
      <c r="R78" s="16"/>
      <c r="S78" s="16"/>
      <c r="T78" s="16"/>
      <c r="U78" s="16"/>
      <c r="V78" s="16">
        <v>0.65</v>
      </c>
      <c r="W78" s="16"/>
      <c r="X78" s="16"/>
      <c r="Y78" s="14" t="s">
        <v>500</v>
      </c>
      <c r="Z78">
        <f t="shared" si="13"/>
        <v>0</v>
      </c>
      <c r="AA78">
        <f t="shared" si="14"/>
        <v>0</v>
      </c>
      <c r="AC78" s="113" t="s">
        <v>501</v>
      </c>
      <c r="AD78" s="113" t="str">
        <f t="shared" si="18"/>
        <v>R-444B</v>
      </c>
      <c r="AE78" s="113" t="s">
        <v>502</v>
      </c>
      <c r="AF78" s="113" t="s">
        <v>283</v>
      </c>
      <c r="AG78">
        <f t="shared" si="17"/>
        <v>1</v>
      </c>
    </row>
    <row r="79" spans="1:33" ht="15" thickBot="1" x14ac:dyDescent="0.4">
      <c r="A79" s="14" t="str">
        <f t="shared" si="12"/>
        <v>R-454B</v>
      </c>
      <c r="B79" s="15"/>
      <c r="C79" s="16"/>
      <c r="D79" s="16"/>
      <c r="E79" s="16"/>
      <c r="F79" s="16"/>
      <c r="G79" s="16"/>
      <c r="H79" s="16"/>
      <c r="I79" s="16"/>
      <c r="J79" s="16"/>
      <c r="K79" s="16"/>
      <c r="L79" s="16">
        <v>0.68900000000000006</v>
      </c>
      <c r="M79" s="16"/>
      <c r="N79" s="16"/>
      <c r="O79" s="16"/>
      <c r="P79" s="16"/>
      <c r="Q79" s="16"/>
      <c r="R79" s="16"/>
      <c r="S79" s="16"/>
      <c r="T79" s="16"/>
      <c r="U79" s="16"/>
      <c r="V79" s="16">
        <v>0.311</v>
      </c>
      <c r="W79" s="16"/>
      <c r="X79" s="16"/>
      <c r="Y79" s="14" t="s">
        <v>503</v>
      </c>
      <c r="Z79">
        <f t="shared" si="13"/>
        <v>0</v>
      </c>
      <c r="AA79">
        <f t="shared" si="14"/>
        <v>0</v>
      </c>
      <c r="AC79" s="112" t="s">
        <v>504</v>
      </c>
      <c r="AD79" s="113" t="str">
        <f t="shared" si="18"/>
        <v>R-445A</v>
      </c>
      <c r="AE79" s="112" t="s">
        <v>505</v>
      </c>
      <c r="AF79" s="113" t="s">
        <v>283</v>
      </c>
      <c r="AG79">
        <f t="shared" si="17"/>
        <v>1</v>
      </c>
    </row>
    <row r="80" spans="1:33" ht="15" thickBot="1" x14ac:dyDescent="0.4">
      <c r="A80" s="14" t="str">
        <f t="shared" si="12"/>
        <v>R-454C</v>
      </c>
      <c r="B80" s="15"/>
      <c r="C80" s="16"/>
      <c r="D80" s="16"/>
      <c r="E80" s="16"/>
      <c r="F80" s="16"/>
      <c r="G80" s="16"/>
      <c r="H80" s="16"/>
      <c r="I80" s="16"/>
      <c r="J80" s="16"/>
      <c r="K80" s="16"/>
      <c r="L80" s="16">
        <v>0.215</v>
      </c>
      <c r="M80" s="16"/>
      <c r="N80" s="16"/>
      <c r="O80" s="16"/>
      <c r="P80" s="16"/>
      <c r="Q80" s="16"/>
      <c r="R80" s="16"/>
      <c r="S80" s="16"/>
      <c r="T80" s="16"/>
      <c r="U80" s="16"/>
      <c r="V80" s="16">
        <v>0.78500000000000003</v>
      </c>
      <c r="W80" s="16"/>
      <c r="X80" s="16"/>
      <c r="Y80" s="14" t="s">
        <v>506</v>
      </c>
      <c r="Z80">
        <f t="shared" si="13"/>
        <v>0</v>
      </c>
      <c r="AA80">
        <f t="shared" si="14"/>
        <v>0</v>
      </c>
      <c r="AC80" s="113" t="s">
        <v>507</v>
      </c>
      <c r="AD80" s="113" t="str">
        <f t="shared" si="18"/>
        <v>R-446A</v>
      </c>
      <c r="AE80" s="113" t="s">
        <v>508</v>
      </c>
      <c r="AF80" s="113" t="s">
        <v>283</v>
      </c>
      <c r="AG80">
        <f t="shared" si="17"/>
        <v>1</v>
      </c>
    </row>
    <row r="81" spans="1:33" ht="15" thickBot="1" x14ac:dyDescent="0.4">
      <c r="A81" s="14" t="str">
        <f t="shared" si="12"/>
        <v>R-455A</v>
      </c>
      <c r="B81" s="15"/>
      <c r="C81" s="16"/>
      <c r="D81" s="16"/>
      <c r="E81" s="16"/>
      <c r="F81" s="16"/>
      <c r="G81" s="16"/>
      <c r="H81" s="16"/>
      <c r="I81" s="16"/>
      <c r="J81" s="16"/>
      <c r="K81" s="16"/>
      <c r="L81" s="16">
        <v>0.215</v>
      </c>
      <c r="M81" s="16"/>
      <c r="N81" s="16"/>
      <c r="O81" s="16"/>
      <c r="P81" s="16"/>
      <c r="Q81" s="16"/>
      <c r="R81" s="16"/>
      <c r="S81" s="16"/>
      <c r="T81" s="16"/>
      <c r="U81" s="16"/>
      <c r="V81" s="16">
        <v>0.755</v>
      </c>
      <c r="W81" s="16"/>
      <c r="X81" s="16"/>
      <c r="Y81" s="14" t="s">
        <v>509</v>
      </c>
      <c r="Z81">
        <f t="shared" si="13"/>
        <v>3.0000000000000027E-2</v>
      </c>
      <c r="AA81">
        <f t="shared" si="14"/>
        <v>0</v>
      </c>
      <c r="AC81" s="112" t="s">
        <v>510</v>
      </c>
      <c r="AD81" s="113" t="str">
        <f t="shared" si="18"/>
        <v>R-447A</v>
      </c>
      <c r="AE81" s="112" t="s">
        <v>511</v>
      </c>
      <c r="AF81" s="113" t="s">
        <v>283</v>
      </c>
      <c r="AG81">
        <f t="shared" si="17"/>
        <v>1</v>
      </c>
    </row>
    <row r="82" spans="1:33" ht="15" thickBot="1" x14ac:dyDescent="0.4">
      <c r="A82" s="14" t="str">
        <f t="shared" si="12"/>
        <v>R-456A</v>
      </c>
      <c r="B82" s="15"/>
      <c r="C82" s="16"/>
      <c r="D82" s="16"/>
      <c r="E82" s="16"/>
      <c r="F82" s="16"/>
      <c r="G82" s="16"/>
      <c r="H82" s="16"/>
      <c r="I82" s="16"/>
      <c r="J82" s="16"/>
      <c r="K82" s="16"/>
      <c r="L82" s="16">
        <v>0.06</v>
      </c>
      <c r="M82" s="16"/>
      <c r="N82" s="16">
        <v>0.45</v>
      </c>
      <c r="O82" s="16"/>
      <c r="P82" s="16"/>
      <c r="Q82" s="16"/>
      <c r="R82" s="16"/>
      <c r="S82" s="16"/>
      <c r="T82" s="16"/>
      <c r="U82" s="16"/>
      <c r="V82" s="16"/>
      <c r="W82" s="16">
        <v>0.49</v>
      </c>
      <c r="X82" s="16"/>
      <c r="Y82" s="14" t="s">
        <v>512</v>
      </c>
      <c r="Z82">
        <f t="shared" si="13"/>
        <v>0</v>
      </c>
      <c r="AA82">
        <f t="shared" si="14"/>
        <v>0</v>
      </c>
      <c r="AC82" s="113" t="s">
        <v>513</v>
      </c>
      <c r="AD82" s="113" t="str">
        <f t="shared" si="18"/>
        <v>R-447B</v>
      </c>
      <c r="AE82" s="113" t="s">
        <v>514</v>
      </c>
      <c r="AF82" s="113" t="s">
        <v>283</v>
      </c>
      <c r="AG82">
        <f t="shared" si="17"/>
        <v>1</v>
      </c>
    </row>
    <row r="83" spans="1:33" ht="15" thickBot="1" x14ac:dyDescent="0.4">
      <c r="A83" s="14" t="str">
        <f t="shared" si="12"/>
        <v>R-457A</v>
      </c>
      <c r="B83" s="15"/>
      <c r="C83" s="16"/>
      <c r="D83" s="16"/>
      <c r="E83" s="16"/>
      <c r="F83" s="16"/>
      <c r="G83" s="16"/>
      <c r="H83" s="16"/>
      <c r="I83" s="16"/>
      <c r="J83" s="16"/>
      <c r="K83" s="16"/>
      <c r="L83" s="16">
        <v>0.18</v>
      </c>
      <c r="M83" s="16"/>
      <c r="N83" s="16"/>
      <c r="O83" s="16"/>
      <c r="P83" s="16">
        <v>0.12</v>
      </c>
      <c r="Q83" s="16"/>
      <c r="R83" s="16"/>
      <c r="S83" s="16"/>
      <c r="T83" s="16"/>
      <c r="U83" s="16"/>
      <c r="V83" s="16">
        <v>0.7</v>
      </c>
      <c r="W83" s="16"/>
      <c r="X83" s="16"/>
      <c r="Y83" s="14" t="s">
        <v>515</v>
      </c>
      <c r="Z83">
        <f t="shared" si="13"/>
        <v>0</v>
      </c>
      <c r="AA83">
        <f t="shared" si="14"/>
        <v>0</v>
      </c>
      <c r="AC83" s="112" t="s">
        <v>516</v>
      </c>
      <c r="AD83" s="113" t="str">
        <f t="shared" si="18"/>
        <v>R-448A</v>
      </c>
      <c r="AE83" s="112" t="s">
        <v>517</v>
      </c>
      <c r="AF83" s="113" t="s">
        <v>283</v>
      </c>
      <c r="AG83">
        <f t="shared" si="17"/>
        <v>1</v>
      </c>
    </row>
    <row r="84" spans="1:33" ht="15" thickBot="1" x14ac:dyDescent="0.4">
      <c r="A84" s="14" t="s">
        <v>200</v>
      </c>
      <c r="B84" s="15"/>
      <c r="C84" s="16"/>
      <c r="D84" s="16"/>
      <c r="E84" s="16"/>
      <c r="F84" s="16"/>
      <c r="G84" s="16"/>
      <c r="H84" s="16"/>
      <c r="I84" s="16"/>
      <c r="J84" s="16"/>
      <c r="K84" s="16"/>
      <c r="L84" s="16">
        <v>0.35</v>
      </c>
      <c r="M84" s="16"/>
      <c r="N84" s="16"/>
      <c r="O84" s="16"/>
      <c r="P84" s="16">
        <v>0.1</v>
      </c>
      <c r="Q84" s="16"/>
      <c r="R84" s="16"/>
      <c r="S84" s="16"/>
      <c r="T84" s="16"/>
      <c r="U84" s="16"/>
      <c r="V84" s="16">
        <v>0.55000000000000004</v>
      </c>
      <c r="W84" s="16"/>
      <c r="X84" s="16"/>
      <c r="Y84" s="14" t="str">
        <f>CONCATENATE("Blend ",RIGHT(A84,4))</f>
        <v>Blend 457B</v>
      </c>
      <c r="Z84">
        <f t="shared" si="13"/>
        <v>0</v>
      </c>
      <c r="AA84">
        <f t="shared" si="14"/>
        <v>0</v>
      </c>
      <c r="AC84" s="113" t="s">
        <v>518</v>
      </c>
      <c r="AD84" s="113" t="str">
        <f t="shared" si="18"/>
        <v>R-448B</v>
      </c>
      <c r="AE84" s="113" t="s">
        <v>519</v>
      </c>
      <c r="AF84" s="113" t="s">
        <v>283</v>
      </c>
      <c r="AG84">
        <f t="shared" si="17"/>
        <v>1</v>
      </c>
    </row>
    <row r="85" spans="1:33" ht="15" thickBot="1" x14ac:dyDescent="0.4">
      <c r="A85" s="14" t="str">
        <f t="shared" si="12"/>
        <v>R-458A</v>
      </c>
      <c r="B85" s="15"/>
      <c r="C85" s="16"/>
      <c r="D85" s="16"/>
      <c r="E85" s="16"/>
      <c r="F85" s="16"/>
      <c r="G85" s="16"/>
      <c r="H85" s="16"/>
      <c r="I85" s="16"/>
      <c r="J85" s="16"/>
      <c r="K85" s="16"/>
      <c r="L85" s="16">
        <v>0.20499999999999999</v>
      </c>
      <c r="M85" s="16">
        <v>0.04</v>
      </c>
      <c r="N85" s="16">
        <v>0.61399999999999999</v>
      </c>
      <c r="O85" s="16"/>
      <c r="P85" s="16"/>
      <c r="Q85" s="16">
        <v>0.13500000000000001</v>
      </c>
      <c r="R85" s="16">
        <v>6.0000000000000001E-3</v>
      </c>
      <c r="S85" s="16"/>
      <c r="T85" s="16"/>
      <c r="U85" s="16"/>
      <c r="V85" s="16"/>
      <c r="W85" s="16"/>
      <c r="X85" s="16"/>
      <c r="Y85" s="14" t="s">
        <v>520</v>
      </c>
      <c r="Z85">
        <f t="shared" si="13"/>
        <v>0</v>
      </c>
      <c r="AA85">
        <f t="shared" si="14"/>
        <v>0</v>
      </c>
      <c r="AC85" s="112" t="s">
        <v>521</v>
      </c>
      <c r="AD85" s="113" t="str">
        <f t="shared" si="18"/>
        <v>R-449A</v>
      </c>
      <c r="AE85" s="112" t="s">
        <v>522</v>
      </c>
      <c r="AF85" s="113" t="s">
        <v>283</v>
      </c>
      <c r="AG85">
        <f t="shared" si="17"/>
        <v>1</v>
      </c>
    </row>
    <row r="86" spans="1:33" ht="15" thickBot="1" x14ac:dyDescent="0.4">
      <c r="A86" s="14" t="str">
        <f t="shared" si="12"/>
        <v>R-459A</v>
      </c>
      <c r="B86" s="15"/>
      <c r="C86" s="16"/>
      <c r="D86" s="16"/>
      <c r="E86" s="16"/>
      <c r="F86" s="16"/>
      <c r="G86" s="16"/>
      <c r="H86" s="16"/>
      <c r="I86" s="16"/>
      <c r="J86" s="16"/>
      <c r="K86" s="16"/>
      <c r="L86" s="16">
        <v>0.68</v>
      </c>
      <c r="M86" s="16"/>
      <c r="N86" s="16"/>
      <c r="O86" s="16"/>
      <c r="P86" s="16"/>
      <c r="Q86" s="16"/>
      <c r="R86" s="16"/>
      <c r="S86" s="16"/>
      <c r="T86" s="16"/>
      <c r="U86" s="16"/>
      <c r="V86" s="16">
        <v>0.26</v>
      </c>
      <c r="W86" s="16">
        <v>0.06</v>
      </c>
      <c r="X86" s="16"/>
      <c r="Y86" s="14" t="s">
        <v>523</v>
      </c>
      <c r="Z86">
        <f t="shared" si="13"/>
        <v>0</v>
      </c>
      <c r="AA86">
        <f t="shared" si="14"/>
        <v>0</v>
      </c>
      <c r="AC86" s="113" t="s">
        <v>524</v>
      </c>
      <c r="AD86" s="113" t="str">
        <f t="shared" si="18"/>
        <v>R-449B</v>
      </c>
      <c r="AE86" s="113" t="s">
        <v>525</v>
      </c>
      <c r="AF86" s="113" t="s">
        <v>283</v>
      </c>
      <c r="AG86">
        <f t="shared" si="17"/>
        <v>1</v>
      </c>
    </row>
    <row r="87" spans="1:33" ht="15" thickBot="1" x14ac:dyDescent="0.4">
      <c r="A87" s="14" t="str">
        <f t="shared" si="12"/>
        <v>R-459B</v>
      </c>
      <c r="B87" s="15"/>
      <c r="C87" s="16"/>
      <c r="D87" s="16"/>
      <c r="E87" s="16"/>
      <c r="F87" s="16"/>
      <c r="G87" s="16"/>
      <c r="H87" s="16"/>
      <c r="I87" s="16"/>
      <c r="J87" s="16"/>
      <c r="K87" s="16"/>
      <c r="L87" s="16">
        <v>0.21</v>
      </c>
      <c r="M87" s="16"/>
      <c r="N87" s="16"/>
      <c r="O87" s="16"/>
      <c r="P87" s="16"/>
      <c r="Q87" s="16"/>
      <c r="R87" s="16"/>
      <c r="S87" s="16"/>
      <c r="T87" s="16"/>
      <c r="U87" s="16"/>
      <c r="V87" s="16">
        <v>0.69</v>
      </c>
      <c r="W87" s="16">
        <v>0.1</v>
      </c>
      <c r="X87" s="16"/>
      <c r="Y87" s="14" t="s">
        <v>526</v>
      </c>
      <c r="Z87">
        <f t="shared" si="13"/>
        <v>0</v>
      </c>
      <c r="AA87">
        <f t="shared" si="14"/>
        <v>0</v>
      </c>
      <c r="AC87" s="112" t="s">
        <v>527</v>
      </c>
      <c r="AD87" s="113" t="str">
        <f t="shared" si="18"/>
        <v>R-449C</v>
      </c>
      <c r="AE87" s="112" t="s">
        <v>528</v>
      </c>
      <c r="AF87" s="113" t="s">
        <v>283</v>
      </c>
      <c r="AG87">
        <f t="shared" si="17"/>
        <v>1</v>
      </c>
    </row>
    <row r="88" spans="1:33" ht="15" thickBot="1" x14ac:dyDescent="0.4">
      <c r="A88" s="14" t="str">
        <f t="shared" ref="A88:A115" si="19">REPLACE(Y88,1,6,"R-")</f>
        <v>R-460A</v>
      </c>
      <c r="B88" s="15"/>
      <c r="C88" s="16"/>
      <c r="D88" s="16"/>
      <c r="E88" s="16"/>
      <c r="F88" s="16"/>
      <c r="G88" s="16"/>
      <c r="H88" s="16"/>
      <c r="I88" s="16"/>
      <c r="J88" s="16"/>
      <c r="K88" s="16"/>
      <c r="L88" s="16">
        <v>0.12</v>
      </c>
      <c r="M88" s="16">
        <v>0.52</v>
      </c>
      <c r="N88" s="16">
        <v>0.14000000000000001</v>
      </c>
      <c r="O88" s="16"/>
      <c r="P88" s="16"/>
      <c r="Q88" s="16"/>
      <c r="R88" s="16"/>
      <c r="S88" s="16"/>
      <c r="T88" s="16"/>
      <c r="U88" s="16"/>
      <c r="V88" s="16"/>
      <c r="W88" s="16">
        <v>0.22</v>
      </c>
      <c r="X88" s="16"/>
      <c r="Y88" s="14" t="s">
        <v>529</v>
      </c>
      <c r="Z88">
        <f t="shared" si="13"/>
        <v>0</v>
      </c>
      <c r="AA88">
        <f t="shared" si="14"/>
        <v>0</v>
      </c>
      <c r="AC88" s="113" t="s">
        <v>530</v>
      </c>
      <c r="AD88" s="113" t="str">
        <f t="shared" si="18"/>
        <v>R-450A</v>
      </c>
      <c r="AE88" s="113" t="s">
        <v>531</v>
      </c>
      <c r="AF88" s="113" t="s">
        <v>283</v>
      </c>
      <c r="AG88">
        <f t="shared" si="17"/>
        <v>1</v>
      </c>
    </row>
    <row r="89" spans="1:33" ht="15" thickBot="1" x14ac:dyDescent="0.4">
      <c r="A89" s="14" t="str">
        <f t="shared" si="19"/>
        <v>R-460B</v>
      </c>
      <c r="B89" s="15"/>
      <c r="C89" s="16"/>
      <c r="D89" s="16"/>
      <c r="E89" s="16"/>
      <c r="F89" s="16"/>
      <c r="G89" s="16"/>
      <c r="H89" s="16"/>
      <c r="I89" s="16"/>
      <c r="J89" s="16"/>
      <c r="K89" s="16"/>
      <c r="L89" s="16">
        <v>0.28000000000000003</v>
      </c>
      <c r="M89" s="16">
        <v>0.25</v>
      </c>
      <c r="N89" s="16">
        <v>0.2</v>
      </c>
      <c r="O89" s="16"/>
      <c r="P89" s="16"/>
      <c r="Q89" s="16"/>
      <c r="R89" s="16"/>
      <c r="S89" s="16"/>
      <c r="T89" s="16"/>
      <c r="U89" s="16"/>
      <c r="V89" s="16"/>
      <c r="W89" s="16">
        <v>0.27</v>
      </c>
      <c r="X89" s="16"/>
      <c r="Y89" s="14" t="s">
        <v>532</v>
      </c>
      <c r="Z89">
        <f t="shared" si="13"/>
        <v>0</v>
      </c>
      <c r="AA89">
        <f t="shared" si="14"/>
        <v>0</v>
      </c>
      <c r="AC89" s="112" t="s">
        <v>533</v>
      </c>
      <c r="AD89" s="113" t="str">
        <f t="shared" si="18"/>
        <v>R-451A</v>
      </c>
      <c r="AE89" s="112" t="s">
        <v>534</v>
      </c>
      <c r="AF89" s="113" t="s">
        <v>283</v>
      </c>
      <c r="AG89">
        <f t="shared" si="17"/>
        <v>1</v>
      </c>
    </row>
    <row r="90" spans="1:33" ht="15" thickBot="1" x14ac:dyDescent="0.4">
      <c r="A90" s="14" t="s">
        <v>206</v>
      </c>
      <c r="B90" s="15"/>
      <c r="C90" s="16"/>
      <c r="D90" s="16"/>
      <c r="E90" s="16"/>
      <c r="F90" s="16"/>
      <c r="G90" s="16"/>
      <c r="H90" s="16"/>
      <c r="I90" s="16"/>
      <c r="J90" s="16"/>
      <c r="K90" s="16"/>
      <c r="L90" s="16">
        <v>2.5000000000000001E-2</v>
      </c>
      <c r="M90" s="16">
        <v>2.5000000000000001E-2</v>
      </c>
      <c r="N90" s="16">
        <v>0.46</v>
      </c>
      <c r="O90" s="16"/>
      <c r="P90" s="16"/>
      <c r="Q90" s="16"/>
      <c r="R90" s="16"/>
      <c r="S90" s="16"/>
      <c r="T90" s="16"/>
      <c r="U90" s="16"/>
      <c r="V90" s="16"/>
      <c r="W90" s="16">
        <v>0.49</v>
      </c>
      <c r="X90" s="16"/>
      <c r="Y90" s="14" t="s">
        <v>535</v>
      </c>
      <c r="Z90">
        <f t="shared" ref="Z90:Z104" si="20">1-SUM(C90:X90)</f>
        <v>0</v>
      </c>
      <c r="AA90">
        <f t="shared" ref="AA90:AA104" si="21">SUM(C90:H90,J90)</f>
        <v>0</v>
      </c>
      <c r="AC90" s="113" t="s">
        <v>536</v>
      </c>
      <c r="AD90" s="113" t="str">
        <f t="shared" si="18"/>
        <v>R-451B</v>
      </c>
      <c r="AE90" s="113" t="s">
        <v>537</v>
      </c>
      <c r="AF90" s="113" t="s">
        <v>283</v>
      </c>
      <c r="AG90">
        <f t="shared" si="17"/>
        <v>1</v>
      </c>
    </row>
    <row r="91" spans="1:33" ht="15" thickBot="1" x14ac:dyDescent="0.4">
      <c r="A91" s="14" t="s">
        <v>207</v>
      </c>
      <c r="B91" s="15"/>
      <c r="C91" s="16"/>
      <c r="D91" s="16"/>
      <c r="E91" s="16"/>
      <c r="F91" s="16"/>
      <c r="G91" s="16"/>
      <c r="H91" s="16"/>
      <c r="I91" s="16"/>
      <c r="J91" s="16"/>
      <c r="K91" s="16"/>
      <c r="L91" s="16"/>
      <c r="M91" s="16">
        <v>0.55000000000000004</v>
      </c>
      <c r="N91" s="16">
        <v>0.32</v>
      </c>
      <c r="O91" s="16">
        <v>0.05</v>
      </c>
      <c r="P91" s="16"/>
      <c r="Q91" s="16">
        <v>0.05</v>
      </c>
      <c r="R91" s="16"/>
      <c r="S91" s="16"/>
      <c r="T91" s="16"/>
      <c r="U91" s="16"/>
      <c r="V91" s="16"/>
      <c r="W91" s="16"/>
      <c r="X91" s="16"/>
      <c r="Y91" s="14" t="s">
        <v>538</v>
      </c>
      <c r="Z91">
        <f t="shared" si="20"/>
        <v>2.9999999999999805E-2</v>
      </c>
      <c r="AA91">
        <f t="shared" si="21"/>
        <v>0</v>
      </c>
      <c r="AC91" s="112" t="s">
        <v>539</v>
      </c>
      <c r="AD91" s="113" t="str">
        <f t="shared" si="18"/>
        <v>R-452A</v>
      </c>
      <c r="AE91" s="112" t="s">
        <v>540</v>
      </c>
      <c r="AF91" s="113" t="s">
        <v>283</v>
      </c>
      <c r="AG91">
        <f t="shared" si="17"/>
        <v>1</v>
      </c>
    </row>
    <row r="92" spans="1:33" ht="15" thickBot="1" x14ac:dyDescent="0.4">
      <c r="A92" s="14" t="s">
        <v>208</v>
      </c>
      <c r="B92" s="15"/>
      <c r="C92" s="16"/>
      <c r="D92" s="16"/>
      <c r="E92" s="16"/>
      <c r="F92" s="16"/>
      <c r="G92" s="16"/>
      <c r="H92" s="16"/>
      <c r="I92" s="16"/>
      <c r="J92" s="16"/>
      <c r="K92" s="16"/>
      <c r="L92" s="16">
        <v>0.09</v>
      </c>
      <c r="M92" s="16">
        <v>0.42</v>
      </c>
      <c r="N92" s="16">
        <v>0.44</v>
      </c>
      <c r="O92" s="16">
        <v>0.02</v>
      </c>
      <c r="P92" s="16"/>
      <c r="Q92" s="16"/>
      <c r="R92" s="16"/>
      <c r="S92" s="16"/>
      <c r="T92" s="16"/>
      <c r="U92" s="16"/>
      <c r="V92" s="16"/>
      <c r="W92" s="16"/>
      <c r="X92" s="16"/>
      <c r="Y92" s="14" t="s">
        <v>541</v>
      </c>
      <c r="Z92">
        <f t="shared" si="20"/>
        <v>3.0000000000000027E-2</v>
      </c>
      <c r="AA92">
        <f t="shared" si="21"/>
        <v>0</v>
      </c>
      <c r="AC92" s="113" t="s">
        <v>542</v>
      </c>
      <c r="AD92" s="113" t="str">
        <f t="shared" si="18"/>
        <v>R-452B</v>
      </c>
      <c r="AE92" s="113" t="s">
        <v>543</v>
      </c>
      <c r="AF92" s="113" t="s">
        <v>283</v>
      </c>
      <c r="AG92">
        <f t="shared" si="17"/>
        <v>1</v>
      </c>
    </row>
    <row r="93" spans="1:33" ht="15" thickBot="1" x14ac:dyDescent="0.4">
      <c r="A93" s="14" t="s">
        <v>209</v>
      </c>
      <c r="B93" s="15"/>
      <c r="C93" s="16"/>
      <c r="D93" s="16"/>
      <c r="E93" s="16"/>
      <c r="F93" s="16"/>
      <c r="G93" s="16"/>
      <c r="H93" s="16"/>
      <c r="I93" s="16"/>
      <c r="J93" s="16"/>
      <c r="K93" s="16"/>
      <c r="L93" s="16">
        <v>0.36</v>
      </c>
      <c r="M93" s="16">
        <v>0.3</v>
      </c>
      <c r="N93" s="16">
        <v>0.14000000000000001</v>
      </c>
      <c r="O93" s="16"/>
      <c r="P93" s="16"/>
      <c r="Q93" s="16"/>
      <c r="R93" s="16"/>
      <c r="S93" s="16"/>
      <c r="T93" s="16"/>
      <c r="U93" s="16"/>
      <c r="V93" s="16">
        <v>0.14000000000000001</v>
      </c>
      <c r="W93" s="16"/>
      <c r="X93" s="16"/>
      <c r="Y93" s="14" t="s">
        <v>544</v>
      </c>
      <c r="Z93">
        <f t="shared" si="20"/>
        <v>6.0000000000000053E-2</v>
      </c>
      <c r="AA93">
        <f t="shared" si="21"/>
        <v>0</v>
      </c>
      <c r="AC93" s="112" t="s">
        <v>545</v>
      </c>
      <c r="AD93" s="113" t="str">
        <f t="shared" si="18"/>
        <v>R-452C</v>
      </c>
      <c r="AE93" s="112" t="s">
        <v>546</v>
      </c>
      <c r="AF93" s="113" t="s">
        <v>283</v>
      </c>
      <c r="AG93">
        <f t="shared" si="17"/>
        <v>1</v>
      </c>
    </row>
    <row r="94" spans="1:33" ht="15" thickBot="1" x14ac:dyDescent="0.4">
      <c r="A94" s="14" t="s">
        <v>210</v>
      </c>
      <c r="B94" s="15"/>
      <c r="C94" s="16"/>
      <c r="D94" s="16"/>
      <c r="E94" s="16"/>
      <c r="F94" s="16"/>
      <c r="G94" s="16"/>
      <c r="H94" s="16"/>
      <c r="I94" s="16"/>
      <c r="J94" s="16"/>
      <c r="K94" s="16"/>
      <c r="L94" s="16">
        <v>0.27</v>
      </c>
      <c r="M94" s="16">
        <v>0.27</v>
      </c>
      <c r="N94" s="16"/>
      <c r="O94" s="16"/>
      <c r="P94" s="16"/>
      <c r="Q94" s="16">
        <v>0.06</v>
      </c>
      <c r="R94" s="16"/>
      <c r="S94" s="16"/>
      <c r="T94" s="16"/>
      <c r="U94" s="16"/>
      <c r="V94" s="16"/>
      <c r="W94" s="16">
        <v>0.4</v>
      </c>
      <c r="X94" s="16"/>
      <c r="Y94" s="14" t="s">
        <v>547</v>
      </c>
      <c r="Z94">
        <f t="shared" si="20"/>
        <v>0</v>
      </c>
      <c r="AA94">
        <f t="shared" si="21"/>
        <v>0</v>
      </c>
      <c r="AC94" s="113" t="s">
        <v>548</v>
      </c>
      <c r="AD94" s="113" t="str">
        <f t="shared" si="18"/>
        <v>R-453A</v>
      </c>
      <c r="AE94" s="113" t="s">
        <v>549</v>
      </c>
      <c r="AF94" s="113" t="s">
        <v>283</v>
      </c>
      <c r="AG94">
        <f t="shared" si="17"/>
        <v>1</v>
      </c>
    </row>
    <row r="95" spans="1:33" ht="15" thickBot="1" x14ac:dyDescent="0.4">
      <c r="A95" s="14" t="s">
        <v>211</v>
      </c>
      <c r="B95" s="15"/>
      <c r="C95" s="16"/>
      <c r="D95" s="16"/>
      <c r="E95" s="16"/>
      <c r="F95" s="16"/>
      <c r="G95" s="16"/>
      <c r="H95" s="16"/>
      <c r="I95" s="16"/>
      <c r="J95" s="16"/>
      <c r="K95" s="16"/>
      <c r="L95" s="16">
        <v>0.21</v>
      </c>
      <c r="M95" s="16"/>
      <c r="N95" s="16"/>
      <c r="O95" s="16"/>
      <c r="P95" s="16"/>
      <c r="Q95" s="16"/>
      <c r="R95" s="16"/>
      <c r="S95" s="16"/>
      <c r="T95" s="16"/>
      <c r="U95" s="16"/>
      <c r="V95" s="16">
        <v>0.71099999999999997</v>
      </c>
      <c r="W95" s="16"/>
      <c r="X95" s="16"/>
      <c r="Y95" s="14" t="s">
        <v>550</v>
      </c>
      <c r="Z95">
        <f t="shared" si="20"/>
        <v>7.900000000000007E-2</v>
      </c>
      <c r="AA95">
        <f t="shared" si="21"/>
        <v>0</v>
      </c>
      <c r="AC95" s="112" t="s">
        <v>551</v>
      </c>
      <c r="AD95" s="113" t="str">
        <f t="shared" si="18"/>
        <v>R-454A</v>
      </c>
      <c r="AE95" s="112" t="s">
        <v>552</v>
      </c>
      <c r="AF95" s="113" t="s">
        <v>283</v>
      </c>
      <c r="AG95">
        <f t="shared" si="17"/>
        <v>1</v>
      </c>
    </row>
    <row r="96" spans="1:33" ht="15" thickBot="1" x14ac:dyDescent="0.4">
      <c r="A96" s="14" t="s">
        <v>212</v>
      </c>
      <c r="B96" s="15"/>
      <c r="C96" s="16"/>
      <c r="D96" s="16"/>
      <c r="E96" s="16"/>
      <c r="F96" s="16"/>
      <c r="G96" s="16"/>
      <c r="H96" s="16"/>
      <c r="I96" s="16"/>
      <c r="J96" s="16"/>
      <c r="K96" s="16"/>
      <c r="L96" s="16">
        <v>0.49</v>
      </c>
      <c r="M96" s="16">
        <v>0.115</v>
      </c>
      <c r="N96" s="16"/>
      <c r="O96" s="16"/>
      <c r="P96" s="16"/>
      <c r="Q96" s="16"/>
      <c r="R96" s="16"/>
      <c r="S96" s="16"/>
      <c r="T96" s="16"/>
      <c r="U96" s="16"/>
      <c r="V96" s="16"/>
      <c r="W96" s="16"/>
      <c r="X96" s="16"/>
      <c r="Y96" s="14" t="s">
        <v>553</v>
      </c>
      <c r="Z96">
        <f t="shared" si="20"/>
        <v>0.39500000000000002</v>
      </c>
      <c r="AA96">
        <f t="shared" si="21"/>
        <v>0</v>
      </c>
      <c r="AC96" s="113" t="s">
        <v>554</v>
      </c>
      <c r="AD96" s="113" t="str">
        <f t="shared" si="18"/>
        <v>R-454B</v>
      </c>
      <c r="AE96" s="113" t="s">
        <v>555</v>
      </c>
      <c r="AF96" s="113" t="s">
        <v>283</v>
      </c>
      <c r="AG96">
        <f t="shared" si="17"/>
        <v>1</v>
      </c>
    </row>
    <row r="97" spans="1:33" ht="15" thickBot="1" x14ac:dyDescent="0.4">
      <c r="A97" s="14" t="s">
        <v>213</v>
      </c>
      <c r="B97" s="15"/>
      <c r="C97" s="16"/>
      <c r="D97" s="16"/>
      <c r="E97" s="16"/>
      <c r="F97" s="16"/>
      <c r="G97" s="16"/>
      <c r="H97" s="16"/>
      <c r="I97" s="16"/>
      <c r="J97" s="16"/>
      <c r="K97" s="16"/>
      <c r="L97" s="16">
        <v>0.22</v>
      </c>
      <c r="M97" s="16">
        <v>0.05</v>
      </c>
      <c r="N97" s="16">
        <v>0.72399999999999998</v>
      </c>
      <c r="O97" s="16"/>
      <c r="P97" s="16"/>
      <c r="Q97" s="16"/>
      <c r="R97" s="16"/>
      <c r="S97" s="16"/>
      <c r="T97" s="16"/>
      <c r="U97" s="16"/>
      <c r="V97" s="16"/>
      <c r="W97" s="16"/>
      <c r="X97" s="16"/>
      <c r="Y97" s="14" t="s">
        <v>556</v>
      </c>
      <c r="Z97">
        <f t="shared" si="20"/>
        <v>6.0000000000000053E-3</v>
      </c>
      <c r="AA97">
        <f t="shared" si="21"/>
        <v>0</v>
      </c>
      <c r="AC97" s="112" t="s">
        <v>557</v>
      </c>
      <c r="AD97" s="113" t="str">
        <f t="shared" si="18"/>
        <v>R-454C</v>
      </c>
      <c r="AE97" s="112" t="s">
        <v>558</v>
      </c>
      <c r="AF97" s="113" t="s">
        <v>283</v>
      </c>
      <c r="AG97">
        <f t="shared" si="17"/>
        <v>1</v>
      </c>
    </row>
    <row r="98" spans="1:33" ht="15" thickBot="1" x14ac:dyDescent="0.4">
      <c r="A98" s="14" t="s">
        <v>214</v>
      </c>
      <c r="B98" s="15"/>
      <c r="C98" s="16"/>
      <c r="D98" s="16"/>
      <c r="E98" s="16"/>
      <c r="F98" s="16"/>
      <c r="G98" s="16"/>
      <c r="H98" s="16"/>
      <c r="I98" s="16"/>
      <c r="J98" s="16"/>
      <c r="K98" s="16"/>
      <c r="L98" s="16">
        <v>0.215</v>
      </c>
      <c r="M98" s="16"/>
      <c r="N98" s="16"/>
      <c r="O98" s="16"/>
      <c r="P98" s="16"/>
      <c r="Q98" s="16"/>
      <c r="R98" s="16"/>
      <c r="S98" s="16"/>
      <c r="T98" s="16"/>
      <c r="U98" s="16"/>
      <c r="V98" s="16">
        <v>0.75</v>
      </c>
      <c r="W98" s="16"/>
      <c r="X98" s="16"/>
      <c r="Y98" s="14" t="s">
        <v>559</v>
      </c>
      <c r="Z98">
        <f t="shared" si="20"/>
        <v>3.5000000000000031E-2</v>
      </c>
      <c r="AA98">
        <f t="shared" si="21"/>
        <v>0</v>
      </c>
      <c r="AC98" s="113" t="s">
        <v>560</v>
      </c>
      <c r="AD98" s="113" t="str">
        <f t="shared" si="18"/>
        <v>R-455A</v>
      </c>
      <c r="AE98" s="113" t="s">
        <v>561</v>
      </c>
      <c r="AF98" s="113" t="s">
        <v>283</v>
      </c>
      <c r="AG98">
        <f t="shared" si="17"/>
        <v>1</v>
      </c>
    </row>
    <row r="99" spans="1:33" ht="15" thickBot="1" x14ac:dyDescent="0.4">
      <c r="A99" s="14" t="s">
        <v>215</v>
      </c>
      <c r="B99" s="15"/>
      <c r="C99" s="16"/>
      <c r="D99" s="16"/>
      <c r="E99" s="16"/>
      <c r="F99" s="16"/>
      <c r="G99" s="16"/>
      <c r="H99" s="16"/>
      <c r="I99" s="16"/>
      <c r="J99" s="16"/>
      <c r="K99" s="16"/>
      <c r="L99" s="16">
        <v>0.32500000000000001</v>
      </c>
      <c r="M99" s="16">
        <v>0.32500000000000001</v>
      </c>
      <c r="N99" s="16"/>
      <c r="O99" s="16"/>
      <c r="P99" s="16"/>
      <c r="Q99" s="16"/>
      <c r="R99" s="16"/>
      <c r="S99" s="16"/>
      <c r="T99" s="16"/>
      <c r="U99" s="16"/>
      <c r="V99" s="16"/>
      <c r="W99" s="16"/>
      <c r="X99" s="16"/>
      <c r="Y99" s="14" t="s">
        <v>562</v>
      </c>
      <c r="Z99">
        <f t="shared" si="20"/>
        <v>0.35</v>
      </c>
      <c r="AA99">
        <f t="shared" si="21"/>
        <v>0</v>
      </c>
      <c r="AC99" s="112" t="s">
        <v>563</v>
      </c>
      <c r="AD99" s="113" t="str">
        <f t="shared" si="18"/>
        <v>R-456A</v>
      </c>
      <c r="AE99" s="112" t="s">
        <v>564</v>
      </c>
      <c r="AF99" s="113" t="s">
        <v>283</v>
      </c>
      <c r="AG99">
        <f t="shared" si="17"/>
        <v>1</v>
      </c>
    </row>
    <row r="100" spans="1:33" ht="15" thickBot="1" x14ac:dyDescent="0.4">
      <c r="A100" s="14" t="s">
        <v>216</v>
      </c>
      <c r="B100" s="15"/>
      <c r="C100" s="16"/>
      <c r="D100" s="16"/>
      <c r="E100" s="16"/>
      <c r="F100" s="16"/>
      <c r="G100" s="16"/>
      <c r="H100" s="16"/>
      <c r="I100" s="16"/>
      <c r="J100" s="16"/>
      <c r="K100" s="16"/>
      <c r="L100" s="16">
        <v>0.17</v>
      </c>
      <c r="M100" s="16">
        <v>0.19</v>
      </c>
      <c r="N100" s="16">
        <v>7.0000000000000007E-2</v>
      </c>
      <c r="O100" s="16"/>
      <c r="P100" s="16"/>
      <c r="Q100" s="16">
        <v>0.03</v>
      </c>
      <c r="R100" s="16"/>
      <c r="S100" s="16"/>
      <c r="T100" s="16"/>
      <c r="U100" s="16"/>
      <c r="V100" s="16"/>
      <c r="W100" s="16">
        <v>0.44</v>
      </c>
      <c r="X100" s="16"/>
      <c r="Y100" s="14" t="s">
        <v>565</v>
      </c>
      <c r="Z100">
        <f t="shared" si="20"/>
        <v>0.10000000000000009</v>
      </c>
      <c r="AA100">
        <f t="shared" si="21"/>
        <v>0</v>
      </c>
      <c r="AC100" s="113" t="s">
        <v>566</v>
      </c>
      <c r="AD100" s="113" t="str">
        <f t="shared" si="18"/>
        <v>R-457A</v>
      </c>
      <c r="AE100" s="113" t="s">
        <v>567</v>
      </c>
      <c r="AF100" s="113" t="s">
        <v>283</v>
      </c>
      <c r="AG100">
        <f t="shared" ref="AG100:AG131" si="22">IF(AF100="yes",IF(ISNUMBER(MATCH(AD100,$A$4:$A$117,0)),1,0),IF(ISNUMBER(MATCH(AD100,$A$4:$A$117,0)),0,1))</f>
        <v>1</v>
      </c>
    </row>
    <row r="101" spans="1:33" ht="16.5" customHeight="1" thickBot="1" x14ac:dyDescent="0.4">
      <c r="A101" s="14" t="s">
        <v>217</v>
      </c>
      <c r="B101" s="15"/>
      <c r="C101" s="16"/>
      <c r="D101" s="16"/>
      <c r="E101" s="16"/>
      <c r="F101" s="16"/>
      <c r="G101" s="16"/>
      <c r="H101" s="16"/>
      <c r="I101" s="16"/>
      <c r="J101" s="16"/>
      <c r="K101" s="16"/>
      <c r="L101" s="16">
        <v>0.115</v>
      </c>
      <c r="M101" s="16">
        <v>0.115</v>
      </c>
      <c r="N101" s="16">
        <v>0.03</v>
      </c>
      <c r="O101" s="16"/>
      <c r="P101" s="16"/>
      <c r="Q101" s="16">
        <v>7.0000000000000007E-2</v>
      </c>
      <c r="R101" s="16"/>
      <c r="S101" s="16"/>
      <c r="T101" s="16"/>
      <c r="U101" s="16"/>
      <c r="V101" s="16"/>
      <c r="W101" s="16">
        <v>0.56999999999999995</v>
      </c>
      <c r="X101" s="16"/>
      <c r="Y101" s="14" t="s">
        <v>568</v>
      </c>
      <c r="Z101">
        <f t="shared" si="20"/>
        <v>0.10000000000000009</v>
      </c>
      <c r="AA101">
        <f t="shared" si="21"/>
        <v>0</v>
      </c>
      <c r="AC101" s="112" t="s">
        <v>569</v>
      </c>
      <c r="AD101" s="113" t="str">
        <f t="shared" si="18"/>
        <v>R-457B</v>
      </c>
      <c r="AE101" s="112" t="s">
        <v>570</v>
      </c>
      <c r="AF101" s="113" t="s">
        <v>283</v>
      </c>
      <c r="AG101">
        <f t="shared" si="22"/>
        <v>1</v>
      </c>
    </row>
    <row r="102" spans="1:33" ht="16.5" customHeight="1" thickBot="1" x14ac:dyDescent="0.4">
      <c r="A102" s="14" t="s">
        <v>218</v>
      </c>
      <c r="B102" s="15"/>
      <c r="C102" s="16"/>
      <c r="D102" s="16"/>
      <c r="E102" s="16"/>
      <c r="F102" s="16"/>
      <c r="G102" s="16"/>
      <c r="H102" s="16"/>
      <c r="I102" s="16"/>
      <c r="J102" s="16"/>
      <c r="K102" s="16"/>
      <c r="L102" s="16"/>
      <c r="M102" s="16"/>
      <c r="N102" s="16"/>
      <c r="O102" s="16"/>
      <c r="P102" s="16"/>
      <c r="Q102" s="16">
        <v>4.2999999999999997E-2</v>
      </c>
      <c r="R102" s="16"/>
      <c r="S102" s="16"/>
      <c r="T102" s="16"/>
      <c r="U102" s="16"/>
      <c r="V102" s="16"/>
      <c r="W102" s="16">
        <v>0.78700000000000003</v>
      </c>
      <c r="X102" s="16">
        <v>0.17</v>
      </c>
      <c r="Y102" s="14" t="s">
        <v>571</v>
      </c>
      <c r="Z102">
        <f t="shared" si="20"/>
        <v>0</v>
      </c>
      <c r="AA102">
        <f t="shared" si="21"/>
        <v>0</v>
      </c>
      <c r="AC102" s="113" t="s">
        <v>572</v>
      </c>
      <c r="AD102" s="113" t="str">
        <f t="shared" si="18"/>
        <v>R-458A</v>
      </c>
      <c r="AE102" s="113" t="s">
        <v>573</v>
      </c>
      <c r="AF102" s="113" t="s">
        <v>283</v>
      </c>
      <c r="AG102">
        <f t="shared" si="22"/>
        <v>1</v>
      </c>
    </row>
    <row r="103" spans="1:33" ht="15" thickBot="1" x14ac:dyDescent="0.4">
      <c r="A103" s="14" t="s">
        <v>219</v>
      </c>
      <c r="B103" s="15"/>
      <c r="C103" s="16"/>
      <c r="D103" s="16"/>
      <c r="E103" s="16"/>
      <c r="F103" s="16"/>
      <c r="G103" s="16"/>
      <c r="H103" s="16"/>
      <c r="I103" s="16"/>
      <c r="J103" s="16"/>
      <c r="K103" s="16"/>
      <c r="L103" s="16">
        <v>0.12</v>
      </c>
      <c r="M103" s="16"/>
      <c r="N103" s="16">
        <v>0.19</v>
      </c>
      <c r="O103" s="16"/>
      <c r="P103" s="16"/>
      <c r="Q103" s="16"/>
      <c r="R103" s="16"/>
      <c r="S103" s="16"/>
      <c r="T103" s="16"/>
      <c r="U103" s="16"/>
      <c r="V103" s="16"/>
      <c r="W103" s="16"/>
      <c r="X103" s="16"/>
      <c r="Y103" s="14" t="s">
        <v>574</v>
      </c>
      <c r="Z103">
        <f t="shared" si="20"/>
        <v>0.69</v>
      </c>
      <c r="AA103">
        <f t="shared" si="21"/>
        <v>0</v>
      </c>
      <c r="AC103" s="112" t="s">
        <v>575</v>
      </c>
      <c r="AD103" s="113" t="str">
        <f t="shared" si="18"/>
        <v>R-459A</v>
      </c>
      <c r="AE103" s="112" t="s">
        <v>576</v>
      </c>
      <c r="AF103" s="113" t="s">
        <v>283</v>
      </c>
      <c r="AG103">
        <f t="shared" si="22"/>
        <v>1</v>
      </c>
    </row>
    <row r="104" spans="1:33" ht="15" thickBot="1" x14ac:dyDescent="0.4">
      <c r="A104" s="14" t="s">
        <v>220</v>
      </c>
      <c r="B104" s="15"/>
      <c r="C104" s="16"/>
      <c r="D104" s="16"/>
      <c r="E104" s="16"/>
      <c r="F104" s="16"/>
      <c r="G104" s="16"/>
      <c r="H104" s="16"/>
      <c r="I104" s="16"/>
      <c r="J104" s="16"/>
      <c r="K104" s="16">
        <v>0.1</v>
      </c>
      <c r="L104" s="16"/>
      <c r="M104" s="16">
        <v>0.1</v>
      </c>
      <c r="N104" s="16"/>
      <c r="O104" s="16"/>
      <c r="P104" s="16"/>
      <c r="Q104" s="16"/>
      <c r="R104" s="16"/>
      <c r="S104" s="16"/>
      <c r="T104" s="16"/>
      <c r="U104" s="16"/>
      <c r="V104" s="16"/>
      <c r="W104" s="16"/>
      <c r="X104" s="16"/>
      <c r="Y104" s="14" t="s">
        <v>577</v>
      </c>
      <c r="Z104">
        <f t="shared" si="20"/>
        <v>0.8</v>
      </c>
      <c r="AA104">
        <f t="shared" si="21"/>
        <v>0</v>
      </c>
      <c r="AC104" s="113" t="s">
        <v>578</v>
      </c>
      <c r="AD104" s="113" t="str">
        <f t="shared" si="18"/>
        <v>R-459B</v>
      </c>
      <c r="AE104" s="113" t="s">
        <v>579</v>
      </c>
      <c r="AF104" s="113" t="s">
        <v>283</v>
      </c>
      <c r="AG104">
        <f t="shared" si="22"/>
        <v>1</v>
      </c>
    </row>
    <row r="105" spans="1:33" ht="15" thickBot="1" x14ac:dyDescent="0.4">
      <c r="A105" s="14" t="str">
        <f t="shared" si="19"/>
        <v>R-500</v>
      </c>
      <c r="B105" s="15"/>
      <c r="C105" s="16">
        <v>0.73799999999999999</v>
      </c>
      <c r="D105" s="16"/>
      <c r="E105" s="16"/>
      <c r="F105" s="16"/>
      <c r="G105" s="16"/>
      <c r="H105" s="16"/>
      <c r="I105" s="16"/>
      <c r="J105" s="16"/>
      <c r="K105" s="16"/>
      <c r="L105" s="16"/>
      <c r="M105" s="16"/>
      <c r="N105" s="16"/>
      <c r="O105" s="16"/>
      <c r="P105" s="16">
        <v>0.26200000000000001</v>
      </c>
      <c r="Q105" s="16"/>
      <c r="R105" s="16"/>
      <c r="S105" s="16"/>
      <c r="T105" s="16"/>
      <c r="U105" s="16"/>
      <c r="V105" s="16"/>
      <c r="W105" s="16"/>
      <c r="X105" s="16"/>
      <c r="Y105" s="14" t="s">
        <v>580</v>
      </c>
      <c r="Z105">
        <f t="shared" si="13"/>
        <v>0</v>
      </c>
      <c r="AA105">
        <f t="shared" si="14"/>
        <v>0.73799999999999999</v>
      </c>
      <c r="AC105" s="112" t="s">
        <v>581</v>
      </c>
      <c r="AD105" s="113" t="str">
        <f t="shared" si="18"/>
        <v>R-460A</v>
      </c>
      <c r="AE105" s="112" t="s">
        <v>582</v>
      </c>
      <c r="AF105" s="113" t="s">
        <v>283</v>
      </c>
      <c r="AG105">
        <f t="shared" si="22"/>
        <v>1</v>
      </c>
    </row>
    <row r="106" spans="1:33" ht="15" thickBot="1" x14ac:dyDescent="0.4">
      <c r="A106" s="14" t="str">
        <f t="shared" si="19"/>
        <v>R-503</v>
      </c>
      <c r="B106" s="15"/>
      <c r="C106" s="16"/>
      <c r="D106" s="16">
        <v>0.59899999999999998</v>
      </c>
      <c r="E106" s="16"/>
      <c r="F106" s="16"/>
      <c r="G106" s="16"/>
      <c r="H106" s="16"/>
      <c r="I106" s="16"/>
      <c r="J106" s="16"/>
      <c r="K106" s="16">
        <v>0.40100000000000002</v>
      </c>
      <c r="L106" s="16"/>
      <c r="M106" s="16"/>
      <c r="N106" s="16"/>
      <c r="O106" s="16"/>
      <c r="P106" s="16"/>
      <c r="Q106" s="16"/>
      <c r="R106" s="16"/>
      <c r="S106" s="16"/>
      <c r="T106" s="16"/>
      <c r="U106" s="16"/>
      <c r="V106" s="16"/>
      <c r="W106" s="16"/>
      <c r="X106" s="16"/>
      <c r="Y106" s="14" t="s">
        <v>583</v>
      </c>
      <c r="Z106">
        <f t="shared" si="13"/>
        <v>0</v>
      </c>
      <c r="AA106">
        <f t="shared" si="14"/>
        <v>0.59899999999999998</v>
      </c>
      <c r="AC106" s="113" t="s">
        <v>584</v>
      </c>
      <c r="AD106" s="113" t="str">
        <f t="shared" si="18"/>
        <v>R-460B</v>
      </c>
      <c r="AE106" s="113" t="s">
        <v>585</v>
      </c>
      <c r="AF106" s="113" t="s">
        <v>283</v>
      </c>
      <c r="AG106">
        <f t="shared" si="22"/>
        <v>1</v>
      </c>
    </row>
    <row r="107" spans="1:33" ht="15" thickBot="1" x14ac:dyDescent="0.4">
      <c r="A107" s="14" t="str">
        <f t="shared" si="19"/>
        <v>R-504</v>
      </c>
      <c r="B107" s="15"/>
      <c r="C107" s="16"/>
      <c r="D107" s="16"/>
      <c r="E107" s="16"/>
      <c r="F107" s="16">
        <v>0.51800000000000002</v>
      </c>
      <c r="G107" s="16"/>
      <c r="H107" s="16"/>
      <c r="I107" s="16"/>
      <c r="J107" s="16"/>
      <c r="K107" s="16"/>
      <c r="L107" s="16">
        <v>0.48200000000000004</v>
      </c>
      <c r="M107" s="16"/>
      <c r="N107" s="16"/>
      <c r="O107" s="16"/>
      <c r="P107" s="16"/>
      <c r="Q107" s="16"/>
      <c r="R107" s="16"/>
      <c r="S107" s="16"/>
      <c r="T107" s="16"/>
      <c r="U107" s="16"/>
      <c r="V107" s="16"/>
      <c r="W107" s="16"/>
      <c r="X107" s="16"/>
      <c r="Y107" s="14" t="s">
        <v>586</v>
      </c>
      <c r="Z107">
        <f t="shared" si="13"/>
        <v>0</v>
      </c>
      <c r="AA107">
        <f t="shared" si="14"/>
        <v>0.51800000000000002</v>
      </c>
      <c r="AC107" s="112" t="s">
        <v>587</v>
      </c>
      <c r="AD107" s="113" t="str">
        <f t="shared" si="18"/>
        <v>R-460C</v>
      </c>
      <c r="AE107" s="112" t="s">
        <v>588</v>
      </c>
      <c r="AF107" s="113" t="s">
        <v>283</v>
      </c>
      <c r="AG107">
        <f t="shared" si="22"/>
        <v>1</v>
      </c>
    </row>
    <row r="108" spans="1:33" ht="15" thickBot="1" x14ac:dyDescent="0.4">
      <c r="A108" s="14" t="str">
        <f t="shared" si="19"/>
        <v>R-507</v>
      </c>
      <c r="B108" s="15"/>
      <c r="C108" s="16"/>
      <c r="D108" s="16"/>
      <c r="E108" s="16"/>
      <c r="F108" s="16"/>
      <c r="G108" s="16"/>
      <c r="H108" s="16"/>
      <c r="I108" s="16"/>
      <c r="J108" s="16"/>
      <c r="K108" s="16"/>
      <c r="L108" s="16"/>
      <c r="M108" s="16">
        <v>0.5</v>
      </c>
      <c r="N108" s="16"/>
      <c r="O108" s="16">
        <v>0.5</v>
      </c>
      <c r="P108" s="16"/>
      <c r="Q108" s="16"/>
      <c r="R108" s="16"/>
      <c r="S108" s="16"/>
      <c r="T108" s="16"/>
      <c r="U108" s="16"/>
      <c r="V108" s="16"/>
      <c r="W108" s="16"/>
      <c r="X108" s="16"/>
      <c r="Y108" s="14" t="s">
        <v>589</v>
      </c>
      <c r="Z108">
        <f t="shared" si="13"/>
        <v>0</v>
      </c>
      <c r="AA108">
        <f t="shared" si="14"/>
        <v>0</v>
      </c>
      <c r="AC108" s="113" t="s">
        <v>590</v>
      </c>
      <c r="AD108" s="113" t="str">
        <f t="shared" si="18"/>
        <v>R-461A</v>
      </c>
      <c r="AE108" s="113" t="s">
        <v>591</v>
      </c>
      <c r="AF108" s="113" t="s">
        <v>283</v>
      </c>
      <c r="AG108">
        <f t="shared" si="22"/>
        <v>1</v>
      </c>
    </row>
    <row r="109" spans="1:33" ht="15" thickBot="1" x14ac:dyDescent="0.4">
      <c r="A109" s="14" t="str">
        <f t="shared" si="19"/>
        <v>R-507A</v>
      </c>
      <c r="B109" s="15"/>
      <c r="C109" s="16"/>
      <c r="D109" s="16"/>
      <c r="E109" s="16"/>
      <c r="F109" s="16"/>
      <c r="G109" s="16"/>
      <c r="H109" s="16"/>
      <c r="I109" s="16"/>
      <c r="J109" s="16"/>
      <c r="K109" s="16"/>
      <c r="L109" s="16"/>
      <c r="M109" s="16">
        <v>0.5</v>
      </c>
      <c r="N109" s="16"/>
      <c r="O109" s="16">
        <v>0.5</v>
      </c>
      <c r="P109" s="16"/>
      <c r="Q109" s="16"/>
      <c r="R109" s="16"/>
      <c r="S109" s="16"/>
      <c r="T109" s="16"/>
      <c r="U109" s="16"/>
      <c r="V109" s="16"/>
      <c r="W109" s="16"/>
      <c r="X109" s="16"/>
      <c r="Y109" s="17" t="s">
        <v>592</v>
      </c>
      <c r="Z109">
        <f t="shared" si="13"/>
        <v>0</v>
      </c>
      <c r="AA109">
        <f t="shared" si="14"/>
        <v>0</v>
      </c>
      <c r="AC109" s="112" t="s">
        <v>593</v>
      </c>
      <c r="AD109" s="113" t="str">
        <f t="shared" si="18"/>
        <v>R-462A</v>
      </c>
      <c r="AE109" s="112" t="s">
        <v>594</v>
      </c>
      <c r="AF109" s="113" t="s">
        <v>283</v>
      </c>
      <c r="AG109">
        <f t="shared" si="22"/>
        <v>1</v>
      </c>
    </row>
    <row r="110" spans="1:33" ht="15" thickBot="1" x14ac:dyDescent="0.4">
      <c r="A110" s="14" t="str">
        <f t="shared" si="19"/>
        <v>R-508A</v>
      </c>
      <c r="B110" s="15"/>
      <c r="C110" s="16"/>
      <c r="D110" s="16"/>
      <c r="E110" s="16"/>
      <c r="F110" s="16"/>
      <c r="G110" s="16"/>
      <c r="H110" s="16"/>
      <c r="I110" s="16"/>
      <c r="J110" s="16"/>
      <c r="K110" s="16">
        <v>0.39</v>
      </c>
      <c r="L110" s="16"/>
      <c r="M110" s="16"/>
      <c r="N110" s="16"/>
      <c r="O110" s="16"/>
      <c r="P110" s="16"/>
      <c r="Q110" s="16"/>
      <c r="R110" s="16"/>
      <c r="S110" s="16">
        <v>0.61</v>
      </c>
      <c r="T110" s="16"/>
      <c r="U110" s="16"/>
      <c r="V110" s="16"/>
      <c r="W110" s="16"/>
      <c r="X110" s="16"/>
      <c r="Y110" s="14" t="s">
        <v>595</v>
      </c>
      <c r="Z110">
        <f t="shared" si="13"/>
        <v>0</v>
      </c>
      <c r="AA110">
        <f t="shared" si="14"/>
        <v>0</v>
      </c>
      <c r="AC110" s="113" t="s">
        <v>596</v>
      </c>
      <c r="AD110" s="113" t="str">
        <f t="shared" si="18"/>
        <v>R-463A</v>
      </c>
      <c r="AE110" s="113" t="s">
        <v>597</v>
      </c>
      <c r="AF110" s="113" t="s">
        <v>283</v>
      </c>
      <c r="AG110">
        <f t="shared" si="22"/>
        <v>1</v>
      </c>
    </row>
    <row r="111" spans="1:33" ht="15" thickBot="1" x14ac:dyDescent="0.4">
      <c r="A111" s="14" t="str">
        <f t="shared" si="19"/>
        <v>R-508B</v>
      </c>
      <c r="B111" s="15"/>
      <c r="C111" s="16"/>
      <c r="D111" s="16"/>
      <c r="E111" s="16"/>
      <c r="F111" s="16"/>
      <c r="G111" s="16"/>
      <c r="H111" s="16"/>
      <c r="I111" s="16"/>
      <c r="J111" s="16"/>
      <c r="K111" s="16">
        <v>0.46</v>
      </c>
      <c r="L111" s="16"/>
      <c r="M111" s="16"/>
      <c r="N111" s="16"/>
      <c r="O111" s="16"/>
      <c r="P111" s="16"/>
      <c r="Q111" s="16"/>
      <c r="R111" s="16"/>
      <c r="S111" s="16">
        <v>0.54</v>
      </c>
      <c r="T111" s="16"/>
      <c r="U111" s="16"/>
      <c r="V111" s="16"/>
      <c r="W111" s="16"/>
      <c r="X111" s="16"/>
      <c r="Y111" s="14" t="s">
        <v>598</v>
      </c>
      <c r="Z111">
        <f t="shared" si="13"/>
        <v>0</v>
      </c>
      <c r="AA111">
        <f t="shared" si="14"/>
        <v>0</v>
      </c>
      <c r="AC111" s="112" t="s">
        <v>599</v>
      </c>
      <c r="AD111" s="113" t="str">
        <f t="shared" si="18"/>
        <v>R-464A</v>
      </c>
      <c r="AE111" s="112" t="s">
        <v>600</v>
      </c>
      <c r="AF111" s="113" t="s">
        <v>283</v>
      </c>
      <c r="AG111">
        <f t="shared" si="22"/>
        <v>1</v>
      </c>
    </row>
    <row r="112" spans="1:33" ht="15" thickBot="1" x14ac:dyDescent="0.4">
      <c r="A112" s="14" t="str">
        <f t="shared" si="19"/>
        <v>R-512A</v>
      </c>
      <c r="B112" s="15"/>
      <c r="C112" s="16"/>
      <c r="D112" s="16"/>
      <c r="E112" s="16"/>
      <c r="F112" s="16"/>
      <c r="G112" s="16"/>
      <c r="H112" s="16"/>
      <c r="I112" s="16"/>
      <c r="J112" s="16"/>
      <c r="K112" s="16"/>
      <c r="L112" s="16"/>
      <c r="M112" s="16"/>
      <c r="N112" s="16">
        <v>0.05</v>
      </c>
      <c r="O112" s="16"/>
      <c r="P112" s="16">
        <v>0.95</v>
      </c>
      <c r="Q112" s="16"/>
      <c r="R112" s="16"/>
      <c r="S112" s="16"/>
      <c r="T112" s="16"/>
      <c r="U112" s="16"/>
      <c r="V112" s="16"/>
      <c r="W112" s="16"/>
      <c r="X112" s="16"/>
      <c r="Y112" s="14" t="s">
        <v>601</v>
      </c>
      <c r="Z112">
        <f t="shared" si="13"/>
        <v>0</v>
      </c>
      <c r="AA112">
        <f t="shared" si="14"/>
        <v>0</v>
      </c>
      <c r="AC112" s="113" t="s">
        <v>602</v>
      </c>
      <c r="AD112" s="113" t="str">
        <f t="shared" si="18"/>
        <v>R-465A</v>
      </c>
      <c r="AE112" s="113" t="s">
        <v>603</v>
      </c>
      <c r="AF112" s="113" t="s">
        <v>283</v>
      </c>
      <c r="AG112">
        <f t="shared" si="22"/>
        <v>1</v>
      </c>
    </row>
    <row r="113" spans="1:33" ht="15" thickBot="1" x14ac:dyDescent="0.4">
      <c r="A113" s="14" t="str">
        <f t="shared" si="19"/>
        <v>R-513A</v>
      </c>
      <c r="B113" s="15"/>
      <c r="C113" s="16"/>
      <c r="D113" s="16"/>
      <c r="E113" s="16"/>
      <c r="F113" s="16"/>
      <c r="G113" s="16"/>
      <c r="H113" s="16"/>
      <c r="I113" s="16"/>
      <c r="J113" s="16"/>
      <c r="K113" s="16"/>
      <c r="L113" s="16"/>
      <c r="M113" s="16"/>
      <c r="N113" s="16">
        <v>0.44</v>
      </c>
      <c r="O113" s="16"/>
      <c r="P113" s="16"/>
      <c r="Q113" s="16"/>
      <c r="R113" s="16"/>
      <c r="S113" s="16"/>
      <c r="T113" s="16"/>
      <c r="U113" s="16"/>
      <c r="V113" s="16">
        <v>0.56000000000000005</v>
      </c>
      <c r="W113" s="16"/>
      <c r="X113" s="16"/>
      <c r="Y113" s="14" t="s">
        <v>604</v>
      </c>
      <c r="Z113">
        <f t="shared" si="13"/>
        <v>0</v>
      </c>
      <c r="AA113">
        <f t="shared" si="14"/>
        <v>0</v>
      </c>
      <c r="AC113" s="112" t="s">
        <v>605</v>
      </c>
      <c r="AD113" s="113" t="str">
        <f t="shared" si="18"/>
        <v>R-466A</v>
      </c>
      <c r="AE113" s="112" t="s">
        <v>606</v>
      </c>
      <c r="AF113" s="113" t="s">
        <v>283</v>
      </c>
      <c r="AG113">
        <f t="shared" si="22"/>
        <v>1</v>
      </c>
    </row>
    <row r="114" spans="1:33" ht="15" thickBot="1" x14ac:dyDescent="0.4">
      <c r="A114" s="14" t="str">
        <f t="shared" si="19"/>
        <v>R-513B</v>
      </c>
      <c r="B114" s="15"/>
      <c r="C114" s="16"/>
      <c r="D114" s="16"/>
      <c r="E114" s="16"/>
      <c r="F114" s="16"/>
      <c r="G114" s="16"/>
      <c r="H114" s="16"/>
      <c r="I114" s="16"/>
      <c r="J114" s="16"/>
      <c r="K114" s="16"/>
      <c r="L114" s="16"/>
      <c r="M114" s="16"/>
      <c r="N114" s="16">
        <v>0.41499999999999998</v>
      </c>
      <c r="O114" s="16"/>
      <c r="P114" s="16"/>
      <c r="Q114" s="16"/>
      <c r="R114" s="16"/>
      <c r="S114" s="16"/>
      <c r="T114" s="16"/>
      <c r="U114" s="16"/>
      <c r="V114" s="16">
        <v>0.58499999999999996</v>
      </c>
      <c r="W114" s="16"/>
      <c r="X114" s="16"/>
      <c r="Y114" s="14" t="s">
        <v>607</v>
      </c>
      <c r="Z114">
        <f t="shared" si="13"/>
        <v>0</v>
      </c>
      <c r="AA114">
        <f t="shared" si="14"/>
        <v>0</v>
      </c>
      <c r="AC114" s="113" t="s">
        <v>608</v>
      </c>
      <c r="AD114" s="113" t="str">
        <f t="shared" si="18"/>
        <v>R-467A</v>
      </c>
      <c r="AE114" s="113" t="s">
        <v>609</v>
      </c>
      <c r="AF114" s="113" t="s">
        <v>283</v>
      </c>
      <c r="AG114">
        <f t="shared" si="22"/>
        <v>1</v>
      </c>
    </row>
    <row r="115" spans="1:33" ht="15" thickBot="1" x14ac:dyDescent="0.4">
      <c r="A115" s="14" t="str">
        <f t="shared" si="19"/>
        <v>R-515A</v>
      </c>
      <c r="B115" s="15"/>
      <c r="C115" s="16"/>
      <c r="D115" s="16"/>
      <c r="E115" s="16"/>
      <c r="F115" s="16"/>
      <c r="G115" s="16"/>
      <c r="H115" s="16"/>
      <c r="I115" s="16"/>
      <c r="J115" s="16"/>
      <c r="K115" s="16"/>
      <c r="L115" s="16"/>
      <c r="M115" s="16"/>
      <c r="N115" s="16"/>
      <c r="O115" s="16"/>
      <c r="P115" s="16"/>
      <c r="Q115" s="16">
        <v>0.12</v>
      </c>
      <c r="R115" s="16"/>
      <c r="S115" s="16"/>
      <c r="T115" s="16"/>
      <c r="U115" s="16"/>
      <c r="V115" s="16"/>
      <c r="W115" s="16">
        <v>0.88</v>
      </c>
      <c r="X115" s="16"/>
      <c r="Y115" s="14" t="s">
        <v>610</v>
      </c>
      <c r="Z115">
        <f t="shared" si="13"/>
        <v>0</v>
      </c>
      <c r="AA115">
        <f t="shared" si="14"/>
        <v>0</v>
      </c>
      <c r="AC115" s="112" t="s">
        <v>611</v>
      </c>
      <c r="AD115" s="113" t="str">
        <f t="shared" si="18"/>
        <v>R-468A</v>
      </c>
      <c r="AE115" s="112" t="s">
        <v>612</v>
      </c>
      <c r="AF115" s="113" t="s">
        <v>283</v>
      </c>
      <c r="AG115">
        <f t="shared" si="22"/>
        <v>1</v>
      </c>
    </row>
    <row r="116" spans="1:33" ht="15" thickBot="1" x14ac:dyDescent="0.4">
      <c r="A116" s="14" t="s">
        <v>232</v>
      </c>
      <c r="B116" s="15"/>
      <c r="C116" s="16"/>
      <c r="D116" s="16"/>
      <c r="E116" s="16"/>
      <c r="F116" s="16"/>
      <c r="G116" s="16"/>
      <c r="H116" s="16"/>
      <c r="I116" s="16"/>
      <c r="J116" s="16"/>
      <c r="K116" s="16"/>
      <c r="L116" s="16"/>
      <c r="M116" s="16"/>
      <c r="N116" s="16"/>
      <c r="O116" s="16"/>
      <c r="P116" s="16"/>
      <c r="Q116" s="16">
        <v>8.8999999999999996E-2</v>
      </c>
      <c r="R116" s="16"/>
      <c r="S116" s="16"/>
      <c r="T116" s="16"/>
      <c r="U116" s="16"/>
      <c r="V116" s="16"/>
      <c r="W116" s="16">
        <v>0.91100000000000003</v>
      </c>
      <c r="X116" s="16"/>
      <c r="Y116" s="14" t="s">
        <v>613</v>
      </c>
      <c r="Z116">
        <f t="shared" ref="Z116:Z117" si="23">1-SUM(C116:X116)</f>
        <v>0</v>
      </c>
      <c r="AA116">
        <f t="shared" ref="AA116:AA117" si="24">SUM(C116:H116,J116)</f>
        <v>0</v>
      </c>
      <c r="AC116" s="113" t="s">
        <v>614</v>
      </c>
      <c r="AD116" s="113" t="str">
        <f t="shared" si="18"/>
        <v>R-469A</v>
      </c>
      <c r="AE116" s="113" t="s">
        <v>615</v>
      </c>
      <c r="AF116" s="113" t="s">
        <v>283</v>
      </c>
      <c r="AG116">
        <f t="shared" si="22"/>
        <v>1</v>
      </c>
    </row>
    <row r="117" spans="1:33" ht="15" thickBot="1" x14ac:dyDescent="0.4">
      <c r="A117" s="14" t="s">
        <v>233</v>
      </c>
      <c r="B117" s="15"/>
      <c r="C117" s="16"/>
      <c r="D117" s="16"/>
      <c r="E117" s="16"/>
      <c r="F117" s="16"/>
      <c r="G117" s="16"/>
      <c r="H117" s="16"/>
      <c r="I117" s="16"/>
      <c r="J117" s="16"/>
      <c r="K117" s="16"/>
      <c r="L117" s="16"/>
      <c r="M117" s="16"/>
      <c r="N117" s="16">
        <v>8.5000000000000006E-2</v>
      </c>
      <c r="O117" s="16"/>
      <c r="P117" s="16">
        <v>0.14000000000000001</v>
      </c>
      <c r="Q117" s="16"/>
      <c r="R117" s="16"/>
      <c r="S117" s="16"/>
      <c r="T117" s="16"/>
      <c r="U117" s="16"/>
      <c r="V117" s="16">
        <v>0.77500000000000002</v>
      </c>
      <c r="W117" s="16"/>
      <c r="X117" s="16"/>
      <c r="Y117" s="14" t="s">
        <v>616</v>
      </c>
      <c r="Z117">
        <f t="shared" si="23"/>
        <v>0</v>
      </c>
      <c r="AA117">
        <f t="shared" si="24"/>
        <v>0</v>
      </c>
      <c r="AC117" s="112" t="s">
        <v>617</v>
      </c>
      <c r="AD117" s="113" t="str">
        <f t="shared" si="18"/>
        <v>R-470A</v>
      </c>
      <c r="AE117" s="112" t="s">
        <v>618</v>
      </c>
      <c r="AF117" s="113" t="s">
        <v>283</v>
      </c>
      <c r="AG117">
        <f t="shared" si="22"/>
        <v>1</v>
      </c>
    </row>
    <row r="118" spans="1:33" ht="15" thickBot="1" x14ac:dyDescent="0.4">
      <c r="AC118" s="113" t="s">
        <v>619</v>
      </c>
      <c r="AD118" s="113" t="str">
        <f t="shared" si="18"/>
        <v>R-470B</v>
      </c>
      <c r="AE118" s="113" t="s">
        <v>620</v>
      </c>
      <c r="AF118" s="113" t="s">
        <v>283</v>
      </c>
      <c r="AG118">
        <f t="shared" si="22"/>
        <v>1</v>
      </c>
    </row>
    <row r="119" spans="1:33" ht="15" thickBot="1" x14ac:dyDescent="0.4">
      <c r="AC119" s="112" t="s">
        <v>621</v>
      </c>
      <c r="AD119" s="113" t="str">
        <f t="shared" si="18"/>
        <v>R-471A</v>
      </c>
      <c r="AE119" s="112" t="s">
        <v>622</v>
      </c>
      <c r="AF119" s="113" t="s">
        <v>283</v>
      </c>
      <c r="AG119">
        <f t="shared" si="22"/>
        <v>1</v>
      </c>
    </row>
    <row r="120" spans="1:33" ht="15" thickBot="1" x14ac:dyDescent="0.4">
      <c r="AC120" s="113" t="s">
        <v>623</v>
      </c>
      <c r="AD120" s="113" t="str">
        <f t="shared" si="18"/>
        <v>R-472A</v>
      </c>
      <c r="AE120" s="113" t="s">
        <v>624</v>
      </c>
      <c r="AF120" s="113" t="s">
        <v>283</v>
      </c>
      <c r="AG120">
        <f t="shared" si="22"/>
        <v>1</v>
      </c>
    </row>
    <row r="121" spans="1:33" ht="15" thickBot="1" x14ac:dyDescent="0.4">
      <c r="AC121" s="112" t="s">
        <v>625</v>
      </c>
      <c r="AD121" s="113" t="str">
        <f t="shared" si="18"/>
        <v>R-473A</v>
      </c>
      <c r="AE121" s="112" t="s">
        <v>626</v>
      </c>
      <c r="AF121" s="113" t="s">
        <v>283</v>
      </c>
      <c r="AG121">
        <f t="shared" si="22"/>
        <v>1</v>
      </c>
    </row>
    <row r="122" spans="1:33" ht="15" thickBot="1" x14ac:dyDescent="0.4">
      <c r="AC122" s="113">
        <v>500</v>
      </c>
      <c r="AD122" s="113" t="str">
        <f t="shared" si="18"/>
        <v>R-500</v>
      </c>
      <c r="AE122" s="113" t="s">
        <v>627</v>
      </c>
      <c r="AF122" s="113" t="s">
        <v>283</v>
      </c>
      <c r="AG122">
        <f t="shared" si="22"/>
        <v>1</v>
      </c>
    </row>
    <row r="123" spans="1:33" ht="15" thickBot="1" x14ac:dyDescent="0.4">
      <c r="AC123" s="112">
        <v>501</v>
      </c>
      <c r="AD123" s="113" t="str">
        <f t="shared" si="18"/>
        <v>R-501</v>
      </c>
      <c r="AE123" s="112" t="s">
        <v>628</v>
      </c>
      <c r="AF123" s="112" t="s">
        <v>299</v>
      </c>
      <c r="AG123">
        <f t="shared" si="22"/>
        <v>1</v>
      </c>
    </row>
    <row r="124" spans="1:33" ht="15" thickBot="1" x14ac:dyDescent="0.4">
      <c r="AC124" s="113">
        <v>502</v>
      </c>
      <c r="AD124" s="113" t="str">
        <f t="shared" si="18"/>
        <v>R-502</v>
      </c>
      <c r="AE124" s="113" t="s">
        <v>629</v>
      </c>
      <c r="AF124" s="113" t="s">
        <v>299</v>
      </c>
      <c r="AG124">
        <f t="shared" si="22"/>
        <v>1</v>
      </c>
    </row>
    <row r="125" spans="1:33" ht="15" thickBot="1" x14ac:dyDescent="0.4">
      <c r="AC125" s="112">
        <v>503</v>
      </c>
      <c r="AD125" s="113" t="str">
        <f t="shared" si="18"/>
        <v>R-503</v>
      </c>
      <c r="AE125" s="112" t="s">
        <v>630</v>
      </c>
      <c r="AF125" s="112" t="s">
        <v>283</v>
      </c>
      <c r="AG125">
        <f t="shared" si="22"/>
        <v>1</v>
      </c>
    </row>
    <row r="126" spans="1:33" ht="15" thickBot="1" x14ac:dyDescent="0.4">
      <c r="AC126" s="113">
        <v>504</v>
      </c>
      <c r="AD126" s="113" t="str">
        <f t="shared" si="18"/>
        <v>R-504</v>
      </c>
      <c r="AE126" s="113" t="s">
        <v>631</v>
      </c>
      <c r="AF126" s="113" t="s">
        <v>283</v>
      </c>
      <c r="AG126">
        <f t="shared" si="22"/>
        <v>1</v>
      </c>
    </row>
    <row r="127" spans="1:33" ht="15" thickBot="1" x14ac:dyDescent="0.4">
      <c r="AC127" s="112">
        <v>505</v>
      </c>
      <c r="AD127" s="113" t="str">
        <f t="shared" si="18"/>
        <v>R-505</v>
      </c>
      <c r="AE127" s="112" t="s">
        <v>632</v>
      </c>
      <c r="AF127" s="112" t="s">
        <v>299</v>
      </c>
      <c r="AG127">
        <f t="shared" si="22"/>
        <v>1</v>
      </c>
    </row>
    <row r="128" spans="1:33" ht="15" thickBot="1" x14ac:dyDescent="0.4">
      <c r="AC128" s="113">
        <v>506</v>
      </c>
      <c r="AD128" s="113" t="str">
        <f t="shared" si="18"/>
        <v>R-506</v>
      </c>
      <c r="AE128" s="113" t="s">
        <v>633</v>
      </c>
      <c r="AF128" s="113" t="s">
        <v>299</v>
      </c>
      <c r="AG128">
        <f t="shared" si="22"/>
        <v>1</v>
      </c>
    </row>
    <row r="129" spans="29:33" ht="15" thickBot="1" x14ac:dyDescent="0.4">
      <c r="AC129" s="112" t="s">
        <v>634</v>
      </c>
      <c r="AD129" s="113" t="str">
        <f t="shared" si="18"/>
        <v>R-507A</v>
      </c>
      <c r="AE129" s="112" t="s">
        <v>635</v>
      </c>
      <c r="AF129" s="112" t="s">
        <v>283</v>
      </c>
      <c r="AG129">
        <f t="shared" si="22"/>
        <v>1</v>
      </c>
    </row>
    <row r="130" spans="29:33" ht="15" thickBot="1" x14ac:dyDescent="0.4">
      <c r="AC130" s="113" t="s">
        <v>636</v>
      </c>
      <c r="AD130" s="113" t="str">
        <f t="shared" si="18"/>
        <v>R-508A</v>
      </c>
      <c r="AE130" s="113" t="s">
        <v>637</v>
      </c>
      <c r="AF130" s="113" t="s">
        <v>283</v>
      </c>
      <c r="AG130">
        <f t="shared" si="22"/>
        <v>1</v>
      </c>
    </row>
    <row r="131" spans="29:33" ht="15" thickBot="1" x14ac:dyDescent="0.4">
      <c r="AC131" s="112" t="s">
        <v>638</v>
      </c>
      <c r="AD131" s="113" t="str">
        <f t="shared" si="18"/>
        <v>R-508B</v>
      </c>
      <c r="AE131" s="112" t="s">
        <v>639</v>
      </c>
      <c r="AF131" s="112" t="s">
        <v>283</v>
      </c>
      <c r="AG131">
        <f t="shared" si="22"/>
        <v>1</v>
      </c>
    </row>
    <row r="132" spans="29:33" ht="15" thickBot="1" x14ac:dyDescent="0.4">
      <c r="AC132" s="113" t="s">
        <v>640</v>
      </c>
      <c r="AD132" s="113" t="str">
        <f t="shared" si="18"/>
        <v>R-509A</v>
      </c>
      <c r="AE132" s="113" t="s">
        <v>641</v>
      </c>
      <c r="AF132" s="113" t="s">
        <v>299</v>
      </c>
      <c r="AG132">
        <f t="shared" ref="AG132:AG141" si="25">IF(AF132="yes",IF(ISNUMBER(MATCH(AD132,$A$4:$A$117,0)),1,0),IF(ISNUMBER(MATCH(AD132,$A$4:$A$117,0)),0,1))</f>
        <v>1</v>
      </c>
    </row>
    <row r="133" spans="29:33" ht="15" thickBot="1" x14ac:dyDescent="0.4">
      <c r="AC133" s="112" t="s">
        <v>642</v>
      </c>
      <c r="AD133" s="113" t="str">
        <f t="shared" ref="AD133:AD141" si="26">CONCATENATE("R-",AC133)</f>
        <v>R-510A</v>
      </c>
      <c r="AE133" s="112" t="s">
        <v>643</v>
      </c>
      <c r="AF133" s="112" t="s">
        <v>299</v>
      </c>
      <c r="AG133">
        <f t="shared" si="25"/>
        <v>1</v>
      </c>
    </row>
    <row r="134" spans="29:33" ht="15" thickBot="1" x14ac:dyDescent="0.4">
      <c r="AC134" s="113" t="s">
        <v>644</v>
      </c>
      <c r="AD134" s="113" t="str">
        <f t="shared" si="26"/>
        <v>R-511A</v>
      </c>
      <c r="AE134" s="113" t="s">
        <v>645</v>
      </c>
      <c r="AF134" s="113" t="s">
        <v>299</v>
      </c>
      <c r="AG134">
        <f t="shared" si="25"/>
        <v>1</v>
      </c>
    </row>
    <row r="135" spans="29:33" ht="15" thickBot="1" x14ac:dyDescent="0.4">
      <c r="AC135" s="112" t="s">
        <v>646</v>
      </c>
      <c r="AD135" s="113" t="str">
        <f t="shared" si="26"/>
        <v>R-512A</v>
      </c>
      <c r="AE135" s="112" t="s">
        <v>647</v>
      </c>
      <c r="AF135" s="112" t="s">
        <v>283</v>
      </c>
      <c r="AG135">
        <f t="shared" si="25"/>
        <v>1</v>
      </c>
    </row>
    <row r="136" spans="29:33" ht="15" thickBot="1" x14ac:dyDescent="0.4">
      <c r="AC136" s="113" t="s">
        <v>648</v>
      </c>
      <c r="AD136" s="113" t="str">
        <f t="shared" si="26"/>
        <v>R-513A</v>
      </c>
      <c r="AE136" s="113" t="s">
        <v>649</v>
      </c>
      <c r="AF136" s="112" t="s">
        <v>283</v>
      </c>
      <c r="AG136">
        <f t="shared" si="25"/>
        <v>1</v>
      </c>
    </row>
    <row r="137" spans="29:33" ht="15" thickBot="1" x14ac:dyDescent="0.4">
      <c r="AC137" s="112" t="s">
        <v>650</v>
      </c>
      <c r="AD137" s="113" t="str">
        <f t="shared" si="26"/>
        <v>R-513B</v>
      </c>
      <c r="AE137" s="112" t="s">
        <v>651</v>
      </c>
      <c r="AF137" s="112" t="s">
        <v>283</v>
      </c>
      <c r="AG137">
        <f t="shared" si="25"/>
        <v>1</v>
      </c>
    </row>
    <row r="138" spans="29:33" ht="15" thickBot="1" x14ac:dyDescent="0.4">
      <c r="AC138" s="113" t="s">
        <v>652</v>
      </c>
      <c r="AD138" s="113" t="str">
        <f t="shared" si="26"/>
        <v>R-514A</v>
      </c>
      <c r="AE138" s="113" t="s">
        <v>653</v>
      </c>
      <c r="AF138" s="113" t="s">
        <v>299</v>
      </c>
      <c r="AG138">
        <f t="shared" si="25"/>
        <v>1</v>
      </c>
    </row>
    <row r="139" spans="29:33" ht="15" thickBot="1" x14ac:dyDescent="0.4">
      <c r="AC139" s="112" t="s">
        <v>654</v>
      </c>
      <c r="AD139" s="113" t="str">
        <f t="shared" si="26"/>
        <v>R-515A</v>
      </c>
      <c r="AE139" s="112" t="s">
        <v>655</v>
      </c>
      <c r="AF139" s="112" t="s">
        <v>283</v>
      </c>
      <c r="AG139">
        <f t="shared" si="25"/>
        <v>1</v>
      </c>
    </row>
    <row r="140" spans="29:33" ht="15" thickBot="1" x14ac:dyDescent="0.4">
      <c r="AC140" s="113" t="s">
        <v>656</v>
      </c>
      <c r="AD140" s="113" t="str">
        <f t="shared" si="26"/>
        <v>R-515B</v>
      </c>
      <c r="AE140" s="113" t="s">
        <v>657</v>
      </c>
      <c r="AF140" s="112" t="s">
        <v>283</v>
      </c>
      <c r="AG140">
        <f t="shared" si="25"/>
        <v>1</v>
      </c>
    </row>
    <row r="141" spans="29:33" ht="15" thickBot="1" x14ac:dyDescent="0.4">
      <c r="AC141" s="112" t="s">
        <v>658</v>
      </c>
      <c r="AD141" s="113" t="str">
        <f t="shared" si="26"/>
        <v>R-516A</v>
      </c>
      <c r="AE141" s="112" t="s">
        <v>659</v>
      </c>
      <c r="AF141" s="112" t="s">
        <v>283</v>
      </c>
      <c r="AG141">
        <f t="shared" si="25"/>
        <v>1</v>
      </c>
    </row>
  </sheetData>
  <sheetProtection algorithmName="SHA-512" hashValue="9ghVYUwyoir85eGB+1Fmj/PQR+QPWy61Yb22onKB2lP60OINBzqeZx/Cay27p0hvwr7yUrh2LiMzz3YkaX4MSA==" saltValue="6ZjtAV2JB9qxanzgmzP6Fg==" spinCount="100000" sheet="1" objects="1" scenarios="1"/>
  <autoFilter ref="A3:AA117" xr:uid="{50158344-985A-4F3C-ACF1-ADA6E0122BE4}"/>
  <conditionalFormatting sqref="AG4:AG141">
    <cfRule type="cellIs" dxfId="0" priority="1" operator="equal">
      <formula>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4BF1-29C9-4C5B-92C0-0975357B3CC6}">
  <sheetPr codeName="Sheet4">
    <tabColor theme="0" tint="-0.499984740745262"/>
  </sheetPr>
  <dimension ref="A2:T117"/>
  <sheetViews>
    <sheetView workbookViewId="0"/>
  </sheetViews>
  <sheetFormatPr defaultRowHeight="14.5" x14ac:dyDescent="0.35"/>
  <cols>
    <col min="6" max="8" width="9.1796875" bestFit="1" customWidth="1"/>
    <col min="9" max="9" width="10.1796875" bestFit="1" customWidth="1"/>
    <col min="10" max="10" width="9.7265625" bestFit="1" customWidth="1"/>
    <col min="13" max="13" width="15.1796875" bestFit="1" customWidth="1"/>
  </cols>
  <sheetData>
    <row r="2" spans="1:17" x14ac:dyDescent="0.35">
      <c r="C2" s="33"/>
      <c r="D2" s="33"/>
      <c r="E2" s="33"/>
      <c r="F2" s="33"/>
      <c r="G2" s="33"/>
      <c r="H2" s="33"/>
      <c r="I2" s="33"/>
      <c r="J2" s="33"/>
    </row>
    <row r="3" spans="1:17" x14ac:dyDescent="0.35">
      <c r="A3" s="11"/>
      <c r="B3" s="12"/>
      <c r="C3" s="13" t="s">
        <v>89</v>
      </c>
      <c r="D3" s="13" t="s">
        <v>111</v>
      </c>
      <c r="E3" s="13" t="s">
        <v>54</v>
      </c>
      <c r="F3" s="13" t="s">
        <v>66</v>
      </c>
      <c r="G3" s="13" t="s">
        <v>74</v>
      </c>
      <c r="H3" s="13" t="s">
        <v>81</v>
      </c>
      <c r="I3" s="13" t="s">
        <v>84</v>
      </c>
      <c r="J3" s="13" t="s">
        <v>100</v>
      </c>
      <c r="L3" s="11"/>
      <c r="M3" s="13" t="s">
        <v>660</v>
      </c>
      <c r="N3" s="13" t="s">
        <v>661</v>
      </c>
      <c r="O3" s="13" t="s">
        <v>662</v>
      </c>
      <c r="P3" s="13" t="s">
        <v>663</v>
      </c>
      <c r="Q3" s="13" t="s">
        <v>664</v>
      </c>
    </row>
    <row r="4" spans="1:17" x14ac:dyDescent="0.35">
      <c r="A4" s="14" t="s">
        <v>56</v>
      </c>
      <c r="B4" s="15"/>
      <c r="C4" s="16" t="str">
        <f>IF('HFC Blends'!K4="","",C$3)</f>
        <v/>
      </c>
      <c r="D4" s="16" t="str">
        <f>IF('HFC Blends'!L4="","",D$3)</f>
        <v/>
      </c>
      <c r="E4" s="16" t="str">
        <f>IF('HFC Blends'!M4="","",E$3)</f>
        <v/>
      </c>
      <c r="F4" s="16" t="str">
        <f>IF('HFC Blends'!N4="","",F$3)</f>
        <v/>
      </c>
      <c r="G4" s="16" t="str">
        <f>IF('HFC Blends'!O4="","",G$3)</f>
        <v/>
      </c>
      <c r="H4" s="16" t="str">
        <f>IF('HFC Blends'!P4="","",H$3)</f>
        <v>HFC-152a</v>
      </c>
      <c r="I4" s="16" t="str">
        <f>IF('HFC Blends'!Q4="","",I$3)</f>
        <v/>
      </c>
      <c r="J4" s="16" t="str">
        <f>IF('HFC Blends'!R4="","",J$3)</f>
        <v/>
      </c>
      <c r="L4" s="14" t="s">
        <v>56</v>
      </c>
      <c r="M4" s="16" t="s">
        <v>81</v>
      </c>
      <c r="N4" s="16"/>
      <c r="O4" s="16"/>
      <c r="P4" s="16"/>
      <c r="Q4" s="16"/>
    </row>
    <row r="5" spans="1:17" x14ac:dyDescent="0.35">
      <c r="A5" s="14" t="s">
        <v>63</v>
      </c>
      <c r="B5" s="15"/>
      <c r="C5" s="16" t="str">
        <f>IF('HFC Blends'!K5="","",C$3)</f>
        <v/>
      </c>
      <c r="D5" s="16" t="str">
        <f>IF('HFC Blends'!L5="","",D$3)</f>
        <v/>
      </c>
      <c r="E5" s="16" t="str">
        <f>IF('HFC Blends'!M5="","",E$3)</f>
        <v/>
      </c>
      <c r="F5" s="16" t="str">
        <f>IF('HFC Blends'!N5="","",F$3)</f>
        <v/>
      </c>
      <c r="G5" s="16" t="str">
        <f>IF('HFC Blends'!O5="","",G$3)</f>
        <v/>
      </c>
      <c r="H5" s="16" t="str">
        <f>IF('HFC Blends'!P5="","",H$3)</f>
        <v>HFC-152a</v>
      </c>
      <c r="I5" s="16" t="str">
        <f>IF('HFC Blends'!Q5="","",I$3)</f>
        <v/>
      </c>
      <c r="J5" s="16" t="str">
        <f>IF('HFC Blends'!R5="","",J$3)</f>
        <v/>
      </c>
      <c r="L5" s="14" t="s">
        <v>63</v>
      </c>
      <c r="M5" s="16" t="s">
        <v>81</v>
      </c>
      <c r="N5" s="16"/>
      <c r="O5" s="16"/>
      <c r="P5" s="16"/>
      <c r="Q5" s="16"/>
    </row>
    <row r="6" spans="1:17" x14ac:dyDescent="0.35">
      <c r="A6" s="14" t="s">
        <v>68</v>
      </c>
      <c r="B6" s="15"/>
      <c r="C6" s="16" t="str">
        <f>IF('HFC Blends'!K6="","",C$3)</f>
        <v/>
      </c>
      <c r="D6" s="16" t="str">
        <f>IF('HFC Blends'!L6="","",D$3)</f>
        <v/>
      </c>
      <c r="E6" s="16" t="str">
        <f>IF('HFC Blends'!M6="","",E$3)</f>
        <v/>
      </c>
      <c r="F6" s="16" t="str">
        <f>IF('HFC Blends'!N6="","",F$3)</f>
        <v/>
      </c>
      <c r="G6" s="16" t="str">
        <f>IF('HFC Blends'!O6="","",G$3)</f>
        <v/>
      </c>
      <c r="H6" s="16" t="str">
        <f>IF('HFC Blends'!P6="","",H$3)</f>
        <v>HFC-152a</v>
      </c>
      <c r="I6" s="16" t="str">
        <f>IF('HFC Blends'!Q6="","",I$3)</f>
        <v/>
      </c>
      <c r="J6" s="16" t="str">
        <f>IF('HFC Blends'!R6="","",J$3)</f>
        <v/>
      </c>
      <c r="L6" s="14" t="s">
        <v>68</v>
      </c>
      <c r="M6" s="16" t="s">
        <v>81</v>
      </c>
      <c r="N6" s="16"/>
      <c r="O6" s="16"/>
      <c r="P6" s="16"/>
      <c r="Q6" s="16"/>
    </row>
    <row r="7" spans="1:17" x14ac:dyDescent="0.35">
      <c r="A7" s="14" t="s">
        <v>73</v>
      </c>
      <c r="B7" s="15"/>
      <c r="C7" s="16" t="str">
        <f>IF('HFC Blends'!K7="","",C$3)</f>
        <v/>
      </c>
      <c r="D7" s="16" t="str">
        <f>IF('HFC Blends'!L7="","",D$3)</f>
        <v/>
      </c>
      <c r="E7" s="16" t="str">
        <f>IF('HFC Blends'!M7="","",E$3)</f>
        <v>HFC-125</v>
      </c>
      <c r="F7" s="16" t="str">
        <f>IF('HFC Blends'!N7="","",F$3)</f>
        <v/>
      </c>
      <c r="G7" s="16" t="str">
        <f>IF('HFC Blends'!O7="","",G$3)</f>
        <v/>
      </c>
      <c r="H7" s="16" t="str">
        <f>IF('HFC Blends'!P7="","",H$3)</f>
        <v/>
      </c>
      <c r="I7" s="16" t="str">
        <f>IF('HFC Blends'!Q7="","",I$3)</f>
        <v/>
      </c>
      <c r="J7" s="16" t="str">
        <f>IF('HFC Blends'!R7="","",J$3)</f>
        <v/>
      </c>
      <c r="L7" s="14" t="s">
        <v>73</v>
      </c>
      <c r="M7" s="16" t="s">
        <v>54</v>
      </c>
      <c r="N7" s="16"/>
      <c r="O7" s="16"/>
      <c r="P7" s="16"/>
      <c r="Q7" s="16"/>
    </row>
    <row r="8" spans="1:17" x14ac:dyDescent="0.35">
      <c r="A8" s="14" t="s">
        <v>76</v>
      </c>
      <c r="B8" s="15"/>
      <c r="C8" s="16" t="str">
        <f>IF('HFC Blends'!K8="","",C$3)</f>
        <v/>
      </c>
      <c r="D8" s="16" t="str">
        <f>IF('HFC Blends'!L8="","",D$3)</f>
        <v/>
      </c>
      <c r="E8" s="16" t="str">
        <f>IF('HFC Blends'!M8="","",E$3)</f>
        <v>HFC-125</v>
      </c>
      <c r="F8" s="16" t="str">
        <f>IF('HFC Blends'!N8="","",F$3)</f>
        <v/>
      </c>
      <c r="G8" s="16" t="str">
        <f>IF('HFC Blends'!O8="","",G$3)</f>
        <v/>
      </c>
      <c r="H8" s="16" t="str">
        <f>IF('HFC Blends'!P8="","",H$3)</f>
        <v/>
      </c>
      <c r="I8" s="16" t="str">
        <f>IF('HFC Blends'!Q8="","",I$3)</f>
        <v/>
      </c>
      <c r="J8" s="16" t="str">
        <f>IF('HFC Blends'!R8="","",J$3)</f>
        <v/>
      </c>
      <c r="L8" s="14" t="s">
        <v>76</v>
      </c>
      <c r="M8" s="16" t="s">
        <v>54</v>
      </c>
      <c r="N8" s="16"/>
      <c r="O8" s="16"/>
      <c r="P8" s="16"/>
      <c r="Q8" s="16"/>
    </row>
    <row r="9" spans="1:17" x14ac:dyDescent="0.35">
      <c r="A9" s="14" t="s">
        <v>79</v>
      </c>
      <c r="B9" s="15"/>
      <c r="C9" s="16" t="str">
        <f>IF('HFC Blends'!K9="","",C$3)</f>
        <v/>
      </c>
      <c r="D9" s="16" t="str">
        <f>IF('HFC Blends'!L9="","",D$3)</f>
        <v/>
      </c>
      <c r="E9" s="16" t="str">
        <f>IF('HFC Blends'!M9="","",E$3)</f>
        <v>HFC-125</v>
      </c>
      <c r="F9" s="16" t="str">
        <f>IF('HFC Blends'!N9="","",F$3)</f>
        <v>HFC-134a</v>
      </c>
      <c r="G9" s="16" t="str">
        <f>IF('HFC Blends'!O9="","",G$3)</f>
        <v>HFC-143a</v>
      </c>
      <c r="H9" s="16" t="str">
        <f>IF('HFC Blends'!P9="","",H$3)</f>
        <v/>
      </c>
      <c r="I9" s="16" t="str">
        <f>IF('HFC Blends'!Q9="","",I$3)</f>
        <v/>
      </c>
      <c r="J9" s="16" t="str">
        <f>IF('HFC Blends'!R9="","",J$3)</f>
        <v/>
      </c>
      <c r="L9" s="14" t="s">
        <v>79</v>
      </c>
      <c r="M9" s="16" t="s">
        <v>54</v>
      </c>
      <c r="N9" s="16" t="s">
        <v>66</v>
      </c>
      <c r="O9" s="16" t="s">
        <v>74</v>
      </c>
      <c r="P9" s="16"/>
      <c r="Q9" s="16"/>
    </row>
    <row r="10" spans="1:17" x14ac:dyDescent="0.35">
      <c r="A10" s="14" t="s">
        <v>83</v>
      </c>
      <c r="B10" s="15"/>
      <c r="C10" s="16" t="str">
        <f>IF('HFC Blends'!K10="","",C$3)</f>
        <v/>
      </c>
      <c r="D10" s="16" t="str">
        <f>IF('HFC Blends'!L10="","",D$3)</f>
        <v/>
      </c>
      <c r="E10" s="16" t="str">
        <f>IF('HFC Blends'!M10="","",E$3)</f>
        <v/>
      </c>
      <c r="F10" s="16" t="str">
        <f>IF('HFC Blends'!N10="","",F$3)</f>
        <v/>
      </c>
      <c r="G10" s="16" t="str">
        <f>IF('HFC Blends'!O10="","",G$3)</f>
        <v/>
      </c>
      <c r="H10" s="16" t="str">
        <f>IF('HFC Blends'!P10="","",H$3)</f>
        <v>HFC-152a</v>
      </c>
      <c r="I10" s="16" t="str">
        <f>IF('HFC Blends'!Q10="","",I$3)</f>
        <v/>
      </c>
      <c r="J10" s="16" t="str">
        <f>IF('HFC Blends'!R10="","",J$3)</f>
        <v/>
      </c>
      <c r="L10" s="14" t="s">
        <v>83</v>
      </c>
      <c r="M10" s="16" t="s">
        <v>81</v>
      </c>
      <c r="N10" s="16"/>
      <c r="O10" s="16"/>
      <c r="P10" s="16"/>
      <c r="Q10" s="16"/>
    </row>
    <row r="11" spans="1:17" x14ac:dyDescent="0.35">
      <c r="A11" s="14" t="s">
        <v>87</v>
      </c>
      <c r="B11" s="15"/>
      <c r="C11" s="16" t="str">
        <f>IF('HFC Blends'!K11="","",C$3)</f>
        <v/>
      </c>
      <c r="D11" s="16" t="str">
        <f>IF('HFC Blends'!L11="","",D$3)</f>
        <v>HFC-32</v>
      </c>
      <c r="E11" s="16" t="str">
        <f>IF('HFC Blends'!M11="","",E$3)</f>
        <v>HFC-125</v>
      </c>
      <c r="F11" s="16" t="str">
        <f>IF('HFC Blends'!N11="","",F$3)</f>
        <v>HFC-134a</v>
      </c>
      <c r="G11" s="16" t="str">
        <f>IF('HFC Blends'!O11="","",G$3)</f>
        <v/>
      </c>
      <c r="H11" s="16" t="str">
        <f>IF('HFC Blends'!P11="","",H$3)</f>
        <v/>
      </c>
      <c r="I11" s="16" t="str">
        <f>IF('HFC Blends'!Q11="","",I$3)</f>
        <v/>
      </c>
      <c r="J11" s="16" t="str">
        <f>IF('HFC Blends'!R11="","",J$3)</f>
        <v/>
      </c>
      <c r="L11" s="14" t="s">
        <v>87</v>
      </c>
      <c r="M11" s="16" t="s">
        <v>111</v>
      </c>
      <c r="N11" s="16" t="s">
        <v>54</v>
      </c>
      <c r="O11" s="16" t="s">
        <v>66</v>
      </c>
      <c r="P11" s="16"/>
      <c r="Q11" s="16"/>
    </row>
    <row r="12" spans="1:17" x14ac:dyDescent="0.35">
      <c r="A12" s="14" t="s">
        <v>91</v>
      </c>
      <c r="B12" s="15"/>
      <c r="C12" s="16" t="str">
        <f>IF('HFC Blends'!K12="","",C$3)</f>
        <v/>
      </c>
      <c r="D12" s="16" t="str">
        <f>IF('HFC Blends'!L12="","",D$3)</f>
        <v>HFC-32</v>
      </c>
      <c r="E12" s="16" t="str">
        <f>IF('HFC Blends'!M12="","",E$3)</f>
        <v>HFC-125</v>
      </c>
      <c r="F12" s="16" t="str">
        <f>IF('HFC Blends'!N12="","",F$3)</f>
        <v>HFC-134a</v>
      </c>
      <c r="G12" s="16" t="str">
        <f>IF('HFC Blends'!O12="","",G$3)</f>
        <v/>
      </c>
      <c r="H12" s="16" t="str">
        <f>IF('HFC Blends'!P12="","",H$3)</f>
        <v/>
      </c>
      <c r="I12" s="16" t="str">
        <f>IF('HFC Blends'!Q12="","",I$3)</f>
        <v/>
      </c>
      <c r="J12" s="16" t="str">
        <f>IF('HFC Blends'!R12="","",J$3)</f>
        <v/>
      </c>
      <c r="L12" s="14" t="s">
        <v>91</v>
      </c>
      <c r="M12" s="16" t="s">
        <v>111</v>
      </c>
      <c r="N12" s="16" t="s">
        <v>54</v>
      </c>
      <c r="O12" s="16" t="s">
        <v>66</v>
      </c>
      <c r="P12" s="16"/>
      <c r="Q12" s="16"/>
    </row>
    <row r="13" spans="1:17" x14ac:dyDescent="0.35">
      <c r="A13" s="14" t="s">
        <v>94</v>
      </c>
      <c r="B13" s="15"/>
      <c r="C13" s="16" t="str">
        <f>IF('HFC Blends'!K13="","",C$3)</f>
        <v/>
      </c>
      <c r="D13" s="16" t="str">
        <f>IF('HFC Blends'!L13="","",D$3)</f>
        <v>HFC-32</v>
      </c>
      <c r="E13" s="16" t="str">
        <f>IF('HFC Blends'!M13="","",E$3)</f>
        <v>HFC-125</v>
      </c>
      <c r="F13" s="16" t="str">
        <f>IF('HFC Blends'!N13="","",F$3)</f>
        <v>HFC-134a</v>
      </c>
      <c r="G13" s="16" t="str">
        <f>IF('HFC Blends'!O13="","",G$3)</f>
        <v/>
      </c>
      <c r="H13" s="16" t="str">
        <f>IF('HFC Blends'!P13="","",H$3)</f>
        <v/>
      </c>
      <c r="I13" s="16" t="str">
        <f>IF('HFC Blends'!Q13="","",I$3)</f>
        <v/>
      </c>
      <c r="J13" s="16" t="str">
        <f>IF('HFC Blends'!R13="","",J$3)</f>
        <v/>
      </c>
      <c r="L13" s="14" t="s">
        <v>94</v>
      </c>
      <c r="M13" s="16" t="s">
        <v>111</v>
      </c>
      <c r="N13" s="16" t="s">
        <v>54</v>
      </c>
      <c r="O13" s="16" t="s">
        <v>66</v>
      </c>
      <c r="P13" s="16"/>
      <c r="Q13" s="16"/>
    </row>
    <row r="14" spans="1:17" x14ac:dyDescent="0.35">
      <c r="A14" s="14" t="s">
        <v>97</v>
      </c>
      <c r="B14" s="15"/>
      <c r="C14" s="16" t="str">
        <f>IF('HFC Blends'!K14="","",C$3)</f>
        <v/>
      </c>
      <c r="D14" s="16" t="str">
        <f>IF('HFC Blends'!L14="","",D$3)</f>
        <v>HFC-32</v>
      </c>
      <c r="E14" s="16" t="str">
        <f>IF('HFC Blends'!M14="","",E$3)</f>
        <v>HFC-125</v>
      </c>
      <c r="F14" s="16" t="str">
        <f>IF('HFC Blends'!N14="","",F$3)</f>
        <v>HFC-134a</v>
      </c>
      <c r="G14" s="16" t="str">
        <f>IF('HFC Blends'!O14="","",G$3)</f>
        <v/>
      </c>
      <c r="H14" s="16" t="str">
        <f>IF('HFC Blends'!P14="","",H$3)</f>
        <v/>
      </c>
      <c r="I14" s="16" t="str">
        <f>IF('HFC Blends'!Q14="","",I$3)</f>
        <v/>
      </c>
      <c r="J14" s="16" t="str">
        <f>IF('HFC Blends'!R14="","",J$3)</f>
        <v/>
      </c>
      <c r="L14" s="14" t="s">
        <v>97</v>
      </c>
      <c r="M14" s="16" t="s">
        <v>111</v>
      </c>
      <c r="N14" s="16" t="s">
        <v>54</v>
      </c>
      <c r="O14" s="16" t="s">
        <v>66</v>
      </c>
      <c r="P14" s="16"/>
      <c r="Q14" s="16"/>
    </row>
    <row r="15" spans="1:17" x14ac:dyDescent="0.35">
      <c r="A15" s="14" t="s">
        <v>102</v>
      </c>
      <c r="B15" s="15"/>
      <c r="C15" s="16" t="str">
        <f>IF('HFC Blends'!K15="","",C$3)</f>
        <v/>
      </c>
      <c r="D15" s="16" t="str">
        <f>IF('HFC Blends'!L15="","",D$3)</f>
        <v>HFC-32</v>
      </c>
      <c r="E15" s="16" t="str">
        <f>IF('HFC Blends'!M15="","",E$3)</f>
        <v>HFC-125</v>
      </c>
      <c r="F15" s="16" t="str">
        <f>IF('HFC Blends'!N15="","",F$3)</f>
        <v>HFC-134a</v>
      </c>
      <c r="G15" s="16" t="str">
        <f>IF('HFC Blends'!O15="","",G$3)</f>
        <v/>
      </c>
      <c r="H15" s="16" t="str">
        <f>IF('HFC Blends'!P15="","",H$3)</f>
        <v/>
      </c>
      <c r="I15" s="16" t="str">
        <f>IF('HFC Blends'!Q15="","",I$3)</f>
        <v/>
      </c>
      <c r="J15" s="16" t="str">
        <f>IF('HFC Blends'!R15="","",J$3)</f>
        <v/>
      </c>
      <c r="L15" s="14" t="s">
        <v>102</v>
      </c>
      <c r="M15" s="16" t="s">
        <v>111</v>
      </c>
      <c r="N15" s="16" t="s">
        <v>54</v>
      </c>
      <c r="O15" s="16" t="s">
        <v>66</v>
      </c>
      <c r="P15" s="16"/>
      <c r="Q15" s="16"/>
    </row>
    <row r="16" spans="1:17" x14ac:dyDescent="0.35">
      <c r="A16" s="14" t="s">
        <v>105</v>
      </c>
      <c r="B16" s="15"/>
      <c r="C16" s="16" t="str">
        <f>IF('HFC Blends'!K16="","",C$3)</f>
        <v/>
      </c>
      <c r="D16" s="16" t="str">
        <f>IF('HFC Blends'!L16="","",D$3)</f>
        <v>HFC-32</v>
      </c>
      <c r="E16" s="16" t="str">
        <f>IF('HFC Blends'!M16="","",E$3)</f>
        <v>HFC-125</v>
      </c>
      <c r="F16" s="16" t="str">
        <f>IF('HFC Blends'!N16="","",F$3)</f>
        <v>HFC-134a</v>
      </c>
      <c r="G16" s="16" t="str">
        <f>IF('HFC Blends'!O16="","",G$3)</f>
        <v/>
      </c>
      <c r="H16" s="16" t="str">
        <f>IF('HFC Blends'!P16="","",H$3)</f>
        <v/>
      </c>
      <c r="I16" s="16" t="str">
        <f>IF('HFC Blends'!Q16="","",I$3)</f>
        <v/>
      </c>
      <c r="J16" s="16" t="str">
        <f>IF('HFC Blends'!R16="","",J$3)</f>
        <v/>
      </c>
      <c r="L16" s="14" t="s">
        <v>105</v>
      </c>
      <c r="M16" s="16" t="s">
        <v>111</v>
      </c>
      <c r="N16" s="16" t="s">
        <v>54</v>
      </c>
      <c r="O16" s="16" t="s">
        <v>66</v>
      </c>
      <c r="P16" s="16"/>
      <c r="Q16" s="16"/>
    </row>
    <row r="17" spans="1:17" x14ac:dyDescent="0.35">
      <c r="A17" s="14" t="s">
        <v>110</v>
      </c>
      <c r="B17" s="15"/>
      <c r="C17" s="16" t="str">
        <f>IF('HFC Blends'!K17="","",C$3)</f>
        <v/>
      </c>
      <c r="D17" s="16" t="str">
        <f>IF('HFC Blends'!L17="","",D$3)</f>
        <v>HFC-32</v>
      </c>
      <c r="E17" s="16" t="str">
        <f>IF('HFC Blends'!M17="","",E$3)</f>
        <v>HFC-125</v>
      </c>
      <c r="F17" s="16" t="str">
        <f>IF('HFC Blends'!N17="","",F$3)</f>
        <v>HFC-134a</v>
      </c>
      <c r="G17" s="16" t="str">
        <f>IF('HFC Blends'!O17="","",G$3)</f>
        <v/>
      </c>
      <c r="H17" s="16" t="str">
        <f>IF('HFC Blends'!P17="","",H$3)</f>
        <v/>
      </c>
      <c r="I17" s="16" t="str">
        <f>IF('HFC Blends'!Q17="","",I$3)</f>
        <v/>
      </c>
      <c r="J17" s="16" t="str">
        <f>IF('HFC Blends'!R17="","",J$3)</f>
        <v/>
      </c>
      <c r="L17" s="14" t="s">
        <v>110</v>
      </c>
      <c r="M17" s="16" t="s">
        <v>111</v>
      </c>
      <c r="N17" s="16" t="s">
        <v>54</v>
      </c>
      <c r="O17" s="16" t="s">
        <v>66</v>
      </c>
      <c r="P17" s="16"/>
      <c r="Q17" s="16"/>
    </row>
    <row r="18" spans="1:17" x14ac:dyDescent="0.35">
      <c r="A18" s="14" t="s">
        <v>113</v>
      </c>
      <c r="B18" s="15"/>
      <c r="C18" s="16" t="str">
        <f>IF('HFC Blends'!K18="","",C$3)</f>
        <v/>
      </c>
      <c r="D18" s="16" t="str">
        <f>IF('HFC Blends'!L18="","",D$3)</f>
        <v>HFC-32</v>
      </c>
      <c r="E18" s="16" t="str">
        <f>IF('HFC Blends'!M18="","",E$3)</f>
        <v>HFC-125</v>
      </c>
      <c r="F18" s="16" t="str">
        <f>IF('HFC Blends'!N18="","",F$3)</f>
        <v>HFC-134a</v>
      </c>
      <c r="G18" s="16" t="str">
        <f>IF('HFC Blends'!O18="","",G$3)</f>
        <v/>
      </c>
      <c r="H18" s="16" t="str">
        <f>IF('HFC Blends'!P18="","",H$3)</f>
        <v/>
      </c>
      <c r="I18" s="16" t="str">
        <f>IF('HFC Blends'!Q18="","",I$3)</f>
        <v/>
      </c>
      <c r="J18" s="16" t="str">
        <f>IF('HFC Blends'!R18="","",J$3)</f>
        <v/>
      </c>
      <c r="L18" s="14" t="s">
        <v>113</v>
      </c>
      <c r="M18" s="16" t="s">
        <v>111</v>
      </c>
      <c r="N18" s="16" t="s">
        <v>54</v>
      </c>
      <c r="O18" s="16" t="s">
        <v>66</v>
      </c>
      <c r="P18" s="16"/>
      <c r="Q18" s="16"/>
    </row>
    <row r="19" spans="1:17" x14ac:dyDescent="0.35">
      <c r="A19" s="14" t="s">
        <v>117</v>
      </c>
      <c r="B19" s="15"/>
      <c r="C19" s="16" t="str">
        <f>IF('HFC Blends'!K19="","",C$3)</f>
        <v/>
      </c>
      <c r="D19" s="16" t="str">
        <f>IF('HFC Blends'!L19="","",D$3)</f>
        <v>HFC-32</v>
      </c>
      <c r="E19" s="16" t="str">
        <f>IF('HFC Blends'!M19="","",E$3)</f>
        <v>HFC-125</v>
      </c>
      <c r="F19" s="16" t="str">
        <f>IF('HFC Blends'!N19="","",F$3)</f>
        <v>HFC-134a</v>
      </c>
      <c r="G19" s="16" t="str">
        <f>IF('HFC Blends'!O19="","",G$3)</f>
        <v/>
      </c>
      <c r="H19" s="16" t="str">
        <f>IF('HFC Blends'!P19="","",H$3)</f>
        <v/>
      </c>
      <c r="I19" s="16" t="str">
        <f>IF('HFC Blends'!Q19="","",I$3)</f>
        <v/>
      </c>
      <c r="J19" s="16" t="str">
        <f>IF('HFC Blends'!R19="","",J$3)</f>
        <v/>
      </c>
      <c r="L19" s="14" t="s">
        <v>117</v>
      </c>
      <c r="M19" s="16" t="s">
        <v>111</v>
      </c>
      <c r="N19" s="16" t="s">
        <v>54</v>
      </c>
      <c r="O19" s="16" t="s">
        <v>66</v>
      </c>
      <c r="P19" s="16"/>
      <c r="Q19" s="16"/>
    </row>
    <row r="20" spans="1:17" x14ac:dyDescent="0.35">
      <c r="A20" s="14" t="s">
        <v>120</v>
      </c>
      <c r="B20" s="15"/>
      <c r="C20" s="16" t="str">
        <f>IF('HFC Blends'!K20="","",C$3)</f>
        <v/>
      </c>
      <c r="D20" s="16" t="str">
        <f>IF('HFC Blends'!L20="","",D$3)</f>
        <v/>
      </c>
      <c r="E20" s="16" t="str">
        <f>IF('HFC Blends'!M20="","",E$3)</f>
        <v>HFC-125</v>
      </c>
      <c r="F20" s="16" t="str">
        <f>IF('HFC Blends'!N20="","",F$3)</f>
        <v/>
      </c>
      <c r="G20" s="16" t="str">
        <f>IF('HFC Blends'!O20="","",G$3)</f>
        <v>HFC-143a</v>
      </c>
      <c r="H20" s="16" t="str">
        <f>IF('HFC Blends'!P20="","",H$3)</f>
        <v/>
      </c>
      <c r="I20" s="16" t="str">
        <f>IF('HFC Blends'!Q20="","",I$3)</f>
        <v/>
      </c>
      <c r="J20" s="16" t="str">
        <f>IF('HFC Blends'!R20="","",J$3)</f>
        <v/>
      </c>
      <c r="L20" s="14" t="s">
        <v>120</v>
      </c>
      <c r="M20" s="16" t="s">
        <v>54</v>
      </c>
      <c r="N20" s="16" t="s">
        <v>74</v>
      </c>
      <c r="O20" s="16"/>
      <c r="P20" s="16"/>
      <c r="Q20" s="16"/>
    </row>
    <row r="21" spans="1:17" x14ac:dyDescent="0.35">
      <c r="A21" s="14" t="s">
        <v>123</v>
      </c>
      <c r="B21" s="15"/>
      <c r="C21" s="16" t="str">
        <f>IF('HFC Blends'!K21="","",C$3)</f>
        <v/>
      </c>
      <c r="D21" s="16" t="str">
        <f>IF('HFC Blends'!L21="","",D$3)</f>
        <v>HFC-32</v>
      </c>
      <c r="E21" s="16" t="str">
        <f>IF('HFC Blends'!M21="","",E$3)</f>
        <v>HFC-125</v>
      </c>
      <c r="F21" s="16" t="str">
        <f>IF('HFC Blends'!N21="","",F$3)</f>
        <v/>
      </c>
      <c r="G21" s="16" t="str">
        <f>IF('HFC Blends'!O21="","",G$3)</f>
        <v/>
      </c>
      <c r="H21" s="16" t="str">
        <f>IF('HFC Blends'!P21="","",H$3)</f>
        <v/>
      </c>
      <c r="I21" s="16" t="str">
        <f>IF('HFC Blends'!Q21="","",I$3)</f>
        <v/>
      </c>
      <c r="J21" s="16" t="str">
        <f>IF('HFC Blends'!R21="","",J$3)</f>
        <v/>
      </c>
      <c r="L21" s="14" t="s">
        <v>123</v>
      </c>
      <c r="M21" s="16" t="s">
        <v>111</v>
      </c>
      <c r="N21" s="16" t="s">
        <v>54</v>
      </c>
      <c r="O21" s="16"/>
      <c r="P21" s="16"/>
      <c r="Q21" s="16"/>
    </row>
    <row r="22" spans="1:17" x14ac:dyDescent="0.35">
      <c r="A22" s="14" t="s">
        <v>124</v>
      </c>
      <c r="B22" s="15"/>
      <c r="C22" s="16" t="str">
        <f>IF('HFC Blends'!K22="","",C$3)</f>
        <v/>
      </c>
      <c r="D22" s="16" t="str">
        <f>IF('HFC Blends'!L22="","",D$3)</f>
        <v>HFC-32</v>
      </c>
      <c r="E22" s="16" t="str">
        <f>IF('HFC Blends'!M22="","",E$3)</f>
        <v>HFC-125</v>
      </c>
      <c r="F22" s="16" t="str">
        <f>IF('HFC Blends'!N22="","",F$3)</f>
        <v/>
      </c>
      <c r="G22" s="16" t="str">
        <f>IF('HFC Blends'!O22="","",G$3)</f>
        <v/>
      </c>
      <c r="H22" s="16" t="str">
        <f>IF('HFC Blends'!P22="","",H$3)</f>
        <v/>
      </c>
      <c r="I22" s="16" t="str">
        <f>IF('HFC Blends'!Q22="","",I$3)</f>
        <v/>
      </c>
      <c r="J22" s="16" t="str">
        <f>IF('HFC Blends'!R22="","",J$3)</f>
        <v/>
      </c>
      <c r="L22" s="14" t="s">
        <v>124</v>
      </c>
      <c r="M22" s="16" t="s">
        <v>111</v>
      </c>
      <c r="N22" s="16" t="s">
        <v>54</v>
      </c>
      <c r="O22" s="16"/>
      <c r="P22" s="16"/>
      <c r="Q22" s="16"/>
    </row>
    <row r="23" spans="1:17" x14ac:dyDescent="0.35">
      <c r="A23" s="14" t="s">
        <v>126</v>
      </c>
      <c r="B23" s="15"/>
      <c r="C23" s="16" t="str">
        <f>IF('HFC Blends'!K23="","",C$3)</f>
        <v/>
      </c>
      <c r="D23" s="16" t="str">
        <f>IF('HFC Blends'!L23="","",D$3)</f>
        <v/>
      </c>
      <c r="E23" s="16" t="str">
        <f>IF('HFC Blends'!M23="","",E$3)</f>
        <v/>
      </c>
      <c r="F23" s="16" t="str">
        <f>IF('HFC Blends'!N23="","",F$3)</f>
        <v/>
      </c>
      <c r="G23" s="16" t="str">
        <f>IF('HFC Blends'!O23="","",G$3)</f>
        <v/>
      </c>
      <c r="H23" s="16" t="str">
        <f>IF('HFC Blends'!P23="","",H$3)</f>
        <v>HFC-152a</v>
      </c>
      <c r="I23" s="16" t="str">
        <f>IF('HFC Blends'!Q23="","",I$3)</f>
        <v/>
      </c>
      <c r="J23" s="16" t="str">
        <f>IF('HFC Blends'!R23="","",J$3)</f>
        <v/>
      </c>
      <c r="L23" s="14" t="s">
        <v>126</v>
      </c>
      <c r="M23" s="16" t="s">
        <v>81</v>
      </c>
      <c r="N23" s="16"/>
      <c r="O23" s="16"/>
      <c r="P23" s="16"/>
      <c r="Q23" s="16"/>
    </row>
    <row r="24" spans="1:17" x14ac:dyDescent="0.35">
      <c r="A24" s="14" t="s">
        <v>127</v>
      </c>
      <c r="B24" s="15"/>
      <c r="C24" s="16" t="str">
        <f>IF('HFC Blends'!K24="","",C$3)</f>
        <v/>
      </c>
      <c r="D24" s="16" t="str">
        <f>IF('HFC Blends'!L24="","",D$3)</f>
        <v/>
      </c>
      <c r="E24" s="16" t="str">
        <f>IF('HFC Blends'!M24="","",E$3)</f>
        <v/>
      </c>
      <c r="F24" s="16" t="str">
        <f>IF('HFC Blends'!N24="","",F$3)</f>
        <v/>
      </c>
      <c r="G24" s="16" t="str">
        <f>IF('HFC Blends'!O24="","",G$3)</f>
        <v/>
      </c>
      <c r="H24" s="16" t="str">
        <f>IF('HFC Blends'!P24="","",H$3)</f>
        <v>HFC-152a</v>
      </c>
      <c r="I24" s="16" t="str">
        <f>IF('HFC Blends'!Q24="","",I$3)</f>
        <v/>
      </c>
      <c r="J24" s="16" t="str">
        <f>IF('HFC Blends'!R24="","",J$3)</f>
        <v/>
      </c>
      <c r="L24" s="14" t="s">
        <v>127</v>
      </c>
      <c r="M24" s="16" t="s">
        <v>81</v>
      </c>
      <c r="N24" s="16"/>
      <c r="O24" s="16"/>
      <c r="P24" s="16"/>
      <c r="Q24" s="16"/>
    </row>
    <row r="25" spans="1:17" x14ac:dyDescent="0.35">
      <c r="A25" s="14" t="s">
        <v>128</v>
      </c>
      <c r="B25" s="15"/>
      <c r="C25" s="16" t="str">
        <f>IF('HFC Blends'!K25="","",C$3)</f>
        <v/>
      </c>
      <c r="D25" s="16" t="str">
        <f>IF('HFC Blends'!L25="","",D$3)</f>
        <v/>
      </c>
      <c r="E25" s="16" t="str">
        <f>IF('HFC Blends'!M25="","",E$3)</f>
        <v/>
      </c>
      <c r="F25" s="16" t="str">
        <f>IF('HFC Blends'!N25="","",F$3)</f>
        <v>HFC-134a</v>
      </c>
      <c r="G25" s="16" t="str">
        <f>IF('HFC Blends'!O25="","",G$3)</f>
        <v/>
      </c>
      <c r="H25" s="16" t="str">
        <f>IF('HFC Blends'!P25="","",H$3)</f>
        <v/>
      </c>
      <c r="I25" s="16" t="str">
        <f>IF('HFC Blends'!Q25="","",I$3)</f>
        <v/>
      </c>
      <c r="J25" s="16" t="str">
        <f>IF('HFC Blends'!R25="","",J$3)</f>
        <v/>
      </c>
      <c r="L25" s="14" t="s">
        <v>128</v>
      </c>
      <c r="M25" s="16" t="s">
        <v>66</v>
      </c>
      <c r="N25" s="16"/>
      <c r="O25" s="16"/>
      <c r="P25" s="16"/>
      <c r="Q25" s="16"/>
    </row>
    <row r="26" spans="1:17" x14ac:dyDescent="0.35">
      <c r="A26" s="14" t="s">
        <v>129</v>
      </c>
      <c r="B26" s="15"/>
      <c r="C26" s="16" t="str">
        <f>IF('HFC Blends'!K26="","",C$3)</f>
        <v/>
      </c>
      <c r="D26" s="16" t="str">
        <f>IF('HFC Blends'!L26="","",D$3)</f>
        <v/>
      </c>
      <c r="E26" s="16" t="str">
        <f>IF('HFC Blends'!M26="","",E$3)</f>
        <v/>
      </c>
      <c r="F26" s="16" t="str">
        <f>IF('HFC Blends'!N26="","",F$3)</f>
        <v/>
      </c>
      <c r="G26" s="16" t="str">
        <f>IF('HFC Blends'!O26="","",G$3)</f>
        <v/>
      </c>
      <c r="H26" s="16" t="str">
        <f>IF('HFC Blends'!P26="","",H$3)</f>
        <v>HFC-152a</v>
      </c>
      <c r="I26" s="16" t="str">
        <f>IF('HFC Blends'!Q26="","",I$3)</f>
        <v/>
      </c>
      <c r="J26" s="16" t="str">
        <f>IF('HFC Blends'!R26="","",J$3)</f>
        <v/>
      </c>
      <c r="L26" s="14" t="s">
        <v>129</v>
      </c>
      <c r="M26" s="16" t="s">
        <v>81</v>
      </c>
      <c r="N26" s="16"/>
      <c r="O26" s="16"/>
      <c r="P26" s="16"/>
      <c r="Q26" s="16"/>
    </row>
    <row r="27" spans="1:17" x14ac:dyDescent="0.35">
      <c r="A27" s="14" t="s">
        <v>132</v>
      </c>
      <c r="B27" s="15"/>
      <c r="C27" s="16" t="str">
        <f>IF('HFC Blends'!K27="","",C$3)</f>
        <v/>
      </c>
      <c r="D27" s="16" t="str">
        <f>IF('HFC Blends'!L27="","",D$3)</f>
        <v/>
      </c>
      <c r="E27" s="16" t="str">
        <f>IF('HFC Blends'!M27="","",E$3)</f>
        <v/>
      </c>
      <c r="F27" s="16" t="str">
        <f>IF('HFC Blends'!N27="","",F$3)</f>
        <v/>
      </c>
      <c r="G27" s="16" t="str">
        <f>IF('HFC Blends'!O27="","",G$3)</f>
        <v/>
      </c>
      <c r="H27" s="16" t="str">
        <f>IF('HFC Blends'!P27="","",H$3)</f>
        <v>HFC-152a</v>
      </c>
      <c r="I27" s="16" t="str">
        <f>IF('HFC Blends'!Q27="","",I$3)</f>
        <v/>
      </c>
      <c r="J27" s="16" t="str">
        <f>IF('HFC Blends'!R27="","",J$3)</f>
        <v/>
      </c>
      <c r="L27" s="14" t="s">
        <v>132</v>
      </c>
      <c r="M27" s="16" t="s">
        <v>81</v>
      </c>
      <c r="N27" s="16"/>
      <c r="O27" s="16"/>
      <c r="P27" s="16"/>
      <c r="Q27" s="16"/>
    </row>
    <row r="28" spans="1:17" x14ac:dyDescent="0.35">
      <c r="A28" s="14" t="s">
        <v>133</v>
      </c>
      <c r="B28" s="15"/>
      <c r="C28" s="16" t="str">
        <f>IF('HFC Blends'!K28="","",C$3)</f>
        <v/>
      </c>
      <c r="D28" s="16" t="str">
        <f>IF('HFC Blends'!L28="","",D$3)</f>
        <v/>
      </c>
      <c r="E28" s="16" t="str">
        <f>IF('HFC Blends'!M28="","",E$3)</f>
        <v/>
      </c>
      <c r="F28" s="16" t="str">
        <f>IF('HFC Blends'!N28="","",F$3)</f>
        <v>HFC-134a</v>
      </c>
      <c r="G28" s="16" t="str">
        <f>IF('HFC Blends'!O28="","",G$3)</f>
        <v/>
      </c>
      <c r="H28" s="16" t="str">
        <f>IF('HFC Blends'!P28="","",H$3)</f>
        <v/>
      </c>
      <c r="I28" s="16" t="str">
        <f>IF('HFC Blends'!Q28="","",I$3)</f>
        <v/>
      </c>
      <c r="J28" s="16" t="str">
        <f>IF('HFC Blends'!R28="","",J$3)</f>
        <v/>
      </c>
      <c r="L28" s="14" t="s">
        <v>133</v>
      </c>
      <c r="M28" s="16" t="s">
        <v>66</v>
      </c>
      <c r="N28" s="16"/>
      <c r="O28" s="16"/>
      <c r="P28" s="16"/>
      <c r="Q28" s="16"/>
    </row>
    <row r="29" spans="1:17" x14ac:dyDescent="0.35">
      <c r="A29" s="14" t="s">
        <v>135</v>
      </c>
      <c r="B29" s="15"/>
      <c r="C29" s="16" t="str">
        <f>IF('HFC Blends'!K29="","",C$3)</f>
        <v/>
      </c>
      <c r="D29" s="16" t="str">
        <f>IF('HFC Blends'!L29="","",D$3)</f>
        <v/>
      </c>
      <c r="E29" s="16" t="str">
        <f>IF('HFC Blends'!M29="","",E$3)</f>
        <v>HFC-125</v>
      </c>
      <c r="F29" s="16" t="str">
        <f>IF('HFC Blends'!N29="","",F$3)</f>
        <v>HFC-134a</v>
      </c>
      <c r="G29" s="16" t="str">
        <f>IF('HFC Blends'!O29="","",G$3)</f>
        <v/>
      </c>
      <c r="H29" s="16" t="str">
        <f>IF('HFC Blends'!P29="","",H$3)</f>
        <v/>
      </c>
      <c r="I29" s="16" t="str">
        <f>IF('HFC Blends'!Q29="","",I$3)</f>
        <v/>
      </c>
      <c r="J29" s="16" t="str">
        <f>IF('HFC Blends'!R29="","",J$3)</f>
        <v/>
      </c>
      <c r="L29" s="14" t="s">
        <v>135</v>
      </c>
      <c r="M29" s="16" t="s">
        <v>54</v>
      </c>
      <c r="N29" s="16" t="s">
        <v>66</v>
      </c>
      <c r="O29" s="16"/>
      <c r="P29" s="16"/>
      <c r="Q29" s="16"/>
    </row>
    <row r="30" spans="1:17" x14ac:dyDescent="0.35">
      <c r="A30" s="14" t="s">
        <v>137</v>
      </c>
      <c r="B30" s="15"/>
      <c r="C30" s="16" t="str">
        <f>IF('HFC Blends'!K30="","",C$3)</f>
        <v/>
      </c>
      <c r="D30" s="16" t="str">
        <f>IF('HFC Blends'!L30="","",D$3)</f>
        <v/>
      </c>
      <c r="E30" s="16" t="str">
        <f>IF('HFC Blends'!M30="","",E$3)</f>
        <v>HFC-125</v>
      </c>
      <c r="F30" s="16" t="str">
        <f>IF('HFC Blends'!N30="","",F$3)</f>
        <v>HFC-134a</v>
      </c>
      <c r="G30" s="16" t="str">
        <f>IF('HFC Blends'!O30="","",G$3)</f>
        <v/>
      </c>
      <c r="H30" s="16" t="str">
        <f>IF('HFC Blends'!P30="","",H$3)</f>
        <v/>
      </c>
      <c r="I30" s="16" t="str">
        <f>IF('HFC Blends'!Q30="","",I$3)</f>
        <v/>
      </c>
      <c r="J30" s="16" t="str">
        <f>IF('HFC Blends'!R30="","",J$3)</f>
        <v/>
      </c>
      <c r="L30" s="14" t="s">
        <v>137</v>
      </c>
      <c r="M30" s="16" t="s">
        <v>54</v>
      </c>
      <c r="N30" s="16" t="s">
        <v>66</v>
      </c>
      <c r="O30" s="16"/>
      <c r="P30" s="16"/>
      <c r="Q30" s="16"/>
    </row>
    <row r="31" spans="1:17" x14ac:dyDescent="0.35">
      <c r="A31" s="14" t="s">
        <v>140</v>
      </c>
      <c r="B31" s="15"/>
      <c r="C31" s="16" t="str">
        <f>IF('HFC Blends'!K31="","",C$3)</f>
        <v/>
      </c>
      <c r="D31" s="16" t="str">
        <f>IF('HFC Blends'!L31="","",D$3)</f>
        <v/>
      </c>
      <c r="E31" s="16" t="str">
        <f>IF('HFC Blends'!M31="","",E$3)</f>
        <v>HFC-125</v>
      </c>
      <c r="F31" s="16" t="str">
        <f>IF('HFC Blends'!N31="","",F$3)</f>
        <v>HFC-134a</v>
      </c>
      <c r="G31" s="16" t="str">
        <f>IF('HFC Blends'!O31="","",G$3)</f>
        <v/>
      </c>
      <c r="H31" s="16" t="str">
        <f>IF('HFC Blends'!P31="","",H$3)</f>
        <v/>
      </c>
      <c r="I31" s="16" t="str">
        <f>IF('HFC Blends'!Q31="","",I$3)</f>
        <v/>
      </c>
      <c r="J31" s="16" t="str">
        <f>IF('HFC Blends'!R31="","",J$3)</f>
        <v/>
      </c>
      <c r="L31" s="14" t="s">
        <v>140</v>
      </c>
      <c r="M31" s="16" t="s">
        <v>54</v>
      </c>
      <c r="N31" s="16" t="s">
        <v>66</v>
      </c>
      <c r="O31" s="16"/>
      <c r="P31" s="16"/>
      <c r="Q31" s="16"/>
    </row>
    <row r="32" spans="1:17" x14ac:dyDescent="0.35">
      <c r="A32" s="14" t="s">
        <v>141</v>
      </c>
      <c r="B32" s="15"/>
      <c r="C32" s="16" t="str">
        <f>IF('HFC Blends'!K32="","",C$3)</f>
        <v/>
      </c>
      <c r="D32" s="16" t="str">
        <f>IF('HFC Blends'!L32="","",D$3)</f>
        <v/>
      </c>
      <c r="E32" s="16" t="str">
        <f>IF('HFC Blends'!M32="","",E$3)</f>
        <v/>
      </c>
      <c r="F32" s="16" t="str">
        <f>IF('HFC Blends'!N32="","",F$3)</f>
        <v/>
      </c>
      <c r="G32" s="16" t="str">
        <f>IF('HFC Blends'!O32="","",G$3)</f>
        <v/>
      </c>
      <c r="H32" s="16" t="str">
        <f>IF('HFC Blends'!P32="","",H$3)</f>
        <v>HFC-152a</v>
      </c>
      <c r="I32" s="16" t="str">
        <f>IF('HFC Blends'!Q32="","",I$3)</f>
        <v/>
      </c>
      <c r="J32" s="16" t="str">
        <f>IF('HFC Blends'!R32="","",J$3)</f>
        <v/>
      </c>
      <c r="L32" s="14" t="s">
        <v>141</v>
      </c>
      <c r="M32" s="16" t="s">
        <v>81</v>
      </c>
      <c r="N32" s="16"/>
      <c r="O32" s="16"/>
      <c r="P32" s="16"/>
      <c r="Q32" s="16"/>
    </row>
    <row r="33" spans="1:17" x14ac:dyDescent="0.35">
      <c r="A33" s="14" t="s">
        <v>142</v>
      </c>
      <c r="B33" s="15"/>
      <c r="C33" s="16" t="str">
        <f>IF('HFC Blends'!K33="","",C$3)</f>
        <v/>
      </c>
      <c r="D33" s="16" t="str">
        <f>IF('HFC Blends'!L33="","",D$3)</f>
        <v/>
      </c>
      <c r="E33" s="16" t="str">
        <f>IF('HFC Blends'!M33="","",E$3)</f>
        <v>HFC-125</v>
      </c>
      <c r="F33" s="16" t="str">
        <f>IF('HFC Blends'!N33="","",F$3)</f>
        <v>HFC-134a</v>
      </c>
      <c r="G33" s="16" t="str">
        <f>IF('HFC Blends'!O33="","",G$3)</f>
        <v/>
      </c>
      <c r="H33" s="16" t="str">
        <f>IF('HFC Blends'!P33="","",H$3)</f>
        <v/>
      </c>
      <c r="I33" s="16" t="str">
        <f>IF('HFC Blends'!Q33="","",I$3)</f>
        <v/>
      </c>
      <c r="J33" s="16" t="str">
        <f>IF('HFC Blends'!R33="","",J$3)</f>
        <v/>
      </c>
      <c r="L33" s="14" t="s">
        <v>142</v>
      </c>
      <c r="M33" s="16" t="s">
        <v>54</v>
      </c>
      <c r="N33" s="16" t="s">
        <v>66</v>
      </c>
      <c r="O33" s="16"/>
      <c r="P33" s="16"/>
      <c r="Q33" s="16"/>
    </row>
    <row r="34" spans="1:17" x14ac:dyDescent="0.35">
      <c r="A34" s="14" t="s">
        <v>143</v>
      </c>
      <c r="B34" s="15"/>
      <c r="C34" s="16" t="str">
        <f>IF('HFC Blends'!K34="","",C$3)</f>
        <v/>
      </c>
      <c r="D34" s="16" t="str">
        <f>IF('HFC Blends'!L34="","",D$3)</f>
        <v/>
      </c>
      <c r="E34" s="16" t="str">
        <f>IF('HFC Blends'!M34="","",E$3)</f>
        <v>HFC-125</v>
      </c>
      <c r="F34" s="16" t="str">
        <f>IF('HFC Blends'!N34="","",F$3)</f>
        <v>HFC-134a</v>
      </c>
      <c r="G34" s="16" t="str">
        <f>IF('HFC Blends'!O34="","",G$3)</f>
        <v/>
      </c>
      <c r="H34" s="16" t="str">
        <f>IF('HFC Blends'!P34="","",H$3)</f>
        <v/>
      </c>
      <c r="I34" s="16" t="str">
        <f>IF('HFC Blends'!Q34="","",I$3)</f>
        <v/>
      </c>
      <c r="J34" s="16" t="str">
        <f>IF('HFC Blends'!R34="","",J$3)</f>
        <v/>
      </c>
      <c r="L34" s="14" t="s">
        <v>143</v>
      </c>
      <c r="M34" s="16" t="s">
        <v>54</v>
      </c>
      <c r="N34" s="16" t="s">
        <v>66</v>
      </c>
      <c r="O34" s="16"/>
      <c r="P34" s="16"/>
      <c r="Q34" s="16"/>
    </row>
    <row r="35" spans="1:17" x14ac:dyDescent="0.35">
      <c r="A35" s="14" t="s">
        <v>145</v>
      </c>
      <c r="B35" s="15"/>
      <c r="C35" s="16" t="str">
        <f>IF('HFC Blends'!K35="","",C$3)</f>
        <v/>
      </c>
      <c r="D35" s="16" t="str">
        <f>IF('HFC Blends'!L35="","",D$3)</f>
        <v/>
      </c>
      <c r="E35" s="16" t="str">
        <f>IF('HFC Blends'!M35="","",E$3)</f>
        <v/>
      </c>
      <c r="F35" s="16" t="str">
        <f>IF('HFC Blends'!N35="","",F$3)</f>
        <v>HFC-134a</v>
      </c>
      <c r="G35" s="16" t="str">
        <f>IF('HFC Blends'!O35="","",G$3)</f>
        <v/>
      </c>
      <c r="H35" s="16" t="str">
        <f>IF('HFC Blends'!P35="","",H$3)</f>
        <v/>
      </c>
      <c r="I35" s="16" t="str">
        <f>IF('HFC Blends'!Q35="","",I$3)</f>
        <v/>
      </c>
      <c r="J35" s="16" t="str">
        <f>IF('HFC Blends'!R35="","",J$3)</f>
        <v/>
      </c>
      <c r="L35" s="14" t="s">
        <v>145</v>
      </c>
      <c r="M35" s="16" t="s">
        <v>66</v>
      </c>
      <c r="N35" s="16"/>
      <c r="O35" s="16"/>
      <c r="P35" s="16"/>
      <c r="Q35" s="16"/>
    </row>
    <row r="36" spans="1:17" x14ac:dyDescent="0.35">
      <c r="A36" s="14" t="s">
        <v>146</v>
      </c>
      <c r="B36" s="15"/>
      <c r="C36" s="16" t="str">
        <f>IF('HFC Blends'!K36="","",C$3)</f>
        <v/>
      </c>
      <c r="D36" s="16" t="str">
        <f>IF('HFC Blends'!L36="","",D$3)</f>
        <v/>
      </c>
      <c r="E36" s="16" t="str">
        <f>IF('HFC Blends'!M36="","",E$3)</f>
        <v>HFC-125</v>
      </c>
      <c r="F36" s="16" t="str">
        <f>IF('HFC Blends'!N36="","",F$3)</f>
        <v>HFC-134a</v>
      </c>
      <c r="G36" s="16" t="str">
        <f>IF('HFC Blends'!O36="","",G$3)</f>
        <v/>
      </c>
      <c r="H36" s="16" t="str">
        <f>IF('HFC Blends'!P36="","",H$3)</f>
        <v/>
      </c>
      <c r="I36" s="16" t="str">
        <f>IF('HFC Blends'!Q36="","",I$3)</f>
        <v/>
      </c>
      <c r="J36" s="16" t="str">
        <f>IF('HFC Blends'!R36="","",J$3)</f>
        <v/>
      </c>
      <c r="L36" s="14" t="s">
        <v>146</v>
      </c>
      <c r="M36" s="16" t="s">
        <v>54</v>
      </c>
      <c r="N36" s="16" t="s">
        <v>66</v>
      </c>
      <c r="O36" s="16"/>
      <c r="P36" s="16"/>
      <c r="Q36" s="16"/>
    </row>
    <row r="37" spans="1:17" x14ac:dyDescent="0.35">
      <c r="A37" s="14" t="s">
        <v>147</v>
      </c>
      <c r="B37" s="15"/>
      <c r="C37" s="16" t="str">
        <f>IF('HFC Blends'!K37="","",C$3)</f>
        <v/>
      </c>
      <c r="D37" s="16" t="str">
        <f>IF('HFC Blends'!L37="","",D$3)</f>
        <v/>
      </c>
      <c r="E37" s="16" t="str">
        <f>IF('HFC Blends'!M37="","",E$3)</f>
        <v>HFC-125</v>
      </c>
      <c r="F37" s="16" t="str">
        <f>IF('HFC Blends'!N37="","",F$3)</f>
        <v>HFC-134a</v>
      </c>
      <c r="G37" s="16" t="str">
        <f>IF('HFC Blends'!O37="","",G$3)</f>
        <v/>
      </c>
      <c r="H37" s="16" t="str">
        <f>IF('HFC Blends'!P37="","",H$3)</f>
        <v/>
      </c>
      <c r="I37" s="16" t="str">
        <f>IF('HFC Blends'!Q37="","",I$3)</f>
        <v/>
      </c>
      <c r="J37" s="16" t="str">
        <f>IF('HFC Blends'!R37="","",J$3)</f>
        <v/>
      </c>
      <c r="L37" s="14" t="s">
        <v>147</v>
      </c>
      <c r="M37" s="16" t="s">
        <v>54</v>
      </c>
      <c r="N37" s="16" t="s">
        <v>66</v>
      </c>
      <c r="O37" s="16"/>
      <c r="P37" s="16"/>
      <c r="Q37" s="16"/>
    </row>
    <row r="38" spans="1:17" x14ac:dyDescent="0.35">
      <c r="A38" s="14" t="s">
        <v>148</v>
      </c>
      <c r="B38" s="15"/>
      <c r="C38" s="16" t="str">
        <f>IF('HFC Blends'!K38="","",C$3)</f>
        <v/>
      </c>
      <c r="D38" s="16" t="str">
        <f>IF('HFC Blends'!L38="","",D$3)</f>
        <v/>
      </c>
      <c r="E38" s="16" t="str">
        <f>IF('HFC Blends'!M38="","",E$3)</f>
        <v>HFC-125</v>
      </c>
      <c r="F38" s="16" t="str">
        <f>IF('HFC Blends'!N38="","",F$3)</f>
        <v>HFC-134a</v>
      </c>
      <c r="G38" s="16" t="str">
        <f>IF('HFC Blends'!O38="","",G$3)</f>
        <v/>
      </c>
      <c r="H38" s="16" t="str">
        <f>IF('HFC Blends'!P38="","",H$3)</f>
        <v/>
      </c>
      <c r="I38" s="16" t="str">
        <f>IF('HFC Blends'!Q38="","",I$3)</f>
        <v/>
      </c>
      <c r="J38" s="16" t="str">
        <f>IF('HFC Blends'!R38="","",J$3)</f>
        <v/>
      </c>
      <c r="L38" s="14" t="s">
        <v>148</v>
      </c>
      <c r="M38" s="16" t="s">
        <v>54</v>
      </c>
      <c r="N38" s="16" t="s">
        <v>66</v>
      </c>
      <c r="O38" s="16"/>
      <c r="P38" s="16"/>
      <c r="Q38" s="16"/>
    </row>
    <row r="39" spans="1:17" x14ac:dyDescent="0.35">
      <c r="A39" s="14" t="s">
        <v>149</v>
      </c>
      <c r="B39" s="15"/>
      <c r="C39" s="16" t="str">
        <f>IF('HFC Blends'!K39="","",C$3)</f>
        <v/>
      </c>
      <c r="D39" s="16" t="str">
        <f>IF('HFC Blends'!L39="","",D$3)</f>
        <v/>
      </c>
      <c r="E39" s="16" t="str">
        <f>IF('HFC Blends'!M39="","",E$3)</f>
        <v>HFC-125</v>
      </c>
      <c r="F39" s="16" t="str">
        <f>IF('HFC Blends'!N39="","",F$3)</f>
        <v>HFC-134a</v>
      </c>
      <c r="G39" s="16" t="str">
        <f>IF('HFC Blends'!O39="","",G$3)</f>
        <v/>
      </c>
      <c r="H39" s="16" t="str">
        <f>IF('HFC Blends'!P39="","",H$3)</f>
        <v/>
      </c>
      <c r="I39" s="16" t="str">
        <f>IF('HFC Blends'!Q39="","",I$3)</f>
        <v/>
      </c>
      <c r="J39" s="16" t="str">
        <f>IF('HFC Blends'!R39="","",J$3)</f>
        <v/>
      </c>
      <c r="L39" s="14" t="s">
        <v>149</v>
      </c>
      <c r="M39" s="16" t="s">
        <v>54</v>
      </c>
      <c r="N39" s="16" t="s">
        <v>66</v>
      </c>
      <c r="O39" s="16"/>
      <c r="P39" s="16"/>
      <c r="Q39" s="16"/>
    </row>
    <row r="40" spans="1:17" x14ac:dyDescent="0.35">
      <c r="A40" s="14" t="s">
        <v>151</v>
      </c>
      <c r="B40" s="15"/>
      <c r="C40" s="16" t="str">
        <f>IF('HFC Blends'!K40="","",C$3)</f>
        <v/>
      </c>
      <c r="D40" s="16" t="str">
        <f>IF('HFC Blends'!L40="","",D$3)</f>
        <v/>
      </c>
      <c r="E40" s="16" t="str">
        <f>IF('HFC Blends'!M40="","",E$3)</f>
        <v>HFC-125</v>
      </c>
      <c r="F40" s="16" t="str">
        <f>IF('HFC Blends'!N40="","",F$3)</f>
        <v>HFC-134a</v>
      </c>
      <c r="G40" s="16" t="str">
        <f>IF('HFC Blends'!O40="","",G$3)</f>
        <v/>
      </c>
      <c r="H40" s="16" t="str">
        <f>IF('HFC Blends'!P40="","",H$3)</f>
        <v/>
      </c>
      <c r="I40" s="16" t="str">
        <f>IF('HFC Blends'!Q40="","",I$3)</f>
        <v/>
      </c>
      <c r="J40" s="16" t="str">
        <f>IF('HFC Blends'!R40="","",J$3)</f>
        <v/>
      </c>
      <c r="L40" s="14" t="s">
        <v>151</v>
      </c>
      <c r="M40" s="16" t="s">
        <v>54</v>
      </c>
      <c r="N40" s="16" t="s">
        <v>66</v>
      </c>
      <c r="O40" s="16"/>
      <c r="P40" s="16"/>
      <c r="Q40" s="16"/>
    </row>
    <row r="41" spans="1:17" x14ac:dyDescent="0.35">
      <c r="A41" s="14" t="s">
        <v>152</v>
      </c>
      <c r="B41" s="15"/>
      <c r="C41" s="16" t="str">
        <f>IF('HFC Blends'!K41="","",C$3)</f>
        <v/>
      </c>
      <c r="D41" s="16" t="str">
        <f>IF('HFC Blends'!L41="","",D$3)</f>
        <v/>
      </c>
      <c r="E41" s="16" t="str">
        <f>IF('HFC Blends'!M41="","",E$3)</f>
        <v>HFC-125</v>
      </c>
      <c r="F41" s="16" t="str">
        <f>IF('HFC Blends'!N41="","",F$3)</f>
        <v>HFC-134a</v>
      </c>
      <c r="G41" s="16" t="str">
        <f>IF('HFC Blends'!O41="","",G$3)</f>
        <v/>
      </c>
      <c r="H41" s="16" t="str">
        <f>IF('HFC Blends'!P41="","",H$3)</f>
        <v/>
      </c>
      <c r="I41" s="16" t="str">
        <f>IF('HFC Blends'!Q41="","",I$3)</f>
        <v/>
      </c>
      <c r="J41" s="16" t="str">
        <f>IF('HFC Blends'!R41="","",J$3)</f>
        <v/>
      </c>
      <c r="L41" s="14" t="s">
        <v>152</v>
      </c>
      <c r="M41" s="16" t="s">
        <v>54</v>
      </c>
      <c r="N41" s="16" t="s">
        <v>66</v>
      </c>
      <c r="O41" s="16"/>
      <c r="P41" s="16"/>
      <c r="Q41" s="16"/>
    </row>
    <row r="42" spans="1:17" x14ac:dyDescent="0.35">
      <c r="A42" s="14" t="s">
        <v>153</v>
      </c>
      <c r="B42" s="15"/>
      <c r="C42" s="16" t="str">
        <f>IF('HFC Blends'!K42="","",C$3)</f>
        <v/>
      </c>
      <c r="D42" s="16" t="str">
        <f>IF('HFC Blends'!L42="","",D$3)</f>
        <v/>
      </c>
      <c r="E42" s="16" t="str">
        <f>IF('HFC Blends'!M42="","",E$3)</f>
        <v>HFC-125</v>
      </c>
      <c r="F42" s="16" t="str">
        <f>IF('HFC Blends'!N42="","",F$3)</f>
        <v>HFC-134a</v>
      </c>
      <c r="G42" s="16" t="str">
        <f>IF('HFC Blends'!O42="","",G$3)</f>
        <v/>
      </c>
      <c r="H42" s="16" t="str">
        <f>IF('HFC Blends'!P42="","",H$3)</f>
        <v/>
      </c>
      <c r="I42" s="16" t="str">
        <f>IF('HFC Blends'!Q42="","",I$3)</f>
        <v/>
      </c>
      <c r="J42" s="16" t="str">
        <f>IF('HFC Blends'!R42="","",J$3)</f>
        <v/>
      </c>
      <c r="L42" s="14" t="s">
        <v>153</v>
      </c>
      <c r="M42" s="16" t="s">
        <v>54</v>
      </c>
      <c r="N42" s="16" t="s">
        <v>66</v>
      </c>
      <c r="O42" s="16"/>
      <c r="P42" s="16"/>
      <c r="Q42" s="16"/>
    </row>
    <row r="43" spans="1:17" x14ac:dyDescent="0.35">
      <c r="A43" s="14" t="s">
        <v>154</v>
      </c>
      <c r="B43" s="15"/>
      <c r="C43" s="16" t="str">
        <f>IF('HFC Blends'!K43="","",C$3)</f>
        <v/>
      </c>
      <c r="D43" s="16" t="str">
        <f>IF('HFC Blends'!L43="","",D$3)</f>
        <v/>
      </c>
      <c r="E43" s="16" t="str">
        <f>IF('HFC Blends'!M43="","",E$3)</f>
        <v/>
      </c>
      <c r="F43" s="16" t="str">
        <f>IF('HFC Blends'!N43="","",F$3)</f>
        <v>HFC-134a</v>
      </c>
      <c r="G43" s="16" t="str">
        <f>IF('HFC Blends'!O43="","",G$3)</f>
        <v/>
      </c>
      <c r="H43" s="16" t="str">
        <f>IF('HFC Blends'!P43="","",H$3)</f>
        <v/>
      </c>
      <c r="I43" s="16" t="str">
        <f>IF('HFC Blends'!Q43="","",I$3)</f>
        <v>HFC-227ea</v>
      </c>
      <c r="J43" s="16" t="str">
        <f>IF('HFC Blends'!R43="","",J$3)</f>
        <v/>
      </c>
      <c r="L43" s="14" t="s">
        <v>154</v>
      </c>
      <c r="M43" s="16" t="s">
        <v>66</v>
      </c>
      <c r="N43" s="16" t="s">
        <v>84</v>
      </c>
      <c r="O43" s="16"/>
      <c r="P43" s="16"/>
      <c r="Q43" s="16"/>
    </row>
    <row r="44" spans="1:17" x14ac:dyDescent="0.35">
      <c r="A44" s="14" t="s">
        <v>156</v>
      </c>
      <c r="B44" s="15"/>
      <c r="C44" s="16" t="str">
        <f>IF('HFC Blends'!K44="","",C$3)</f>
        <v/>
      </c>
      <c r="D44" s="16" t="str">
        <f>IF('HFC Blends'!L44="","",D$3)</f>
        <v/>
      </c>
      <c r="E44" s="16" t="str">
        <f>IF('HFC Blends'!M44="","",E$3)</f>
        <v>HFC-125</v>
      </c>
      <c r="F44" s="16" t="str">
        <f>IF('HFC Blends'!N44="","",F$3)</f>
        <v>HFC-134a</v>
      </c>
      <c r="G44" s="16" t="str">
        <f>IF('HFC Blends'!O44="","",G$3)</f>
        <v/>
      </c>
      <c r="H44" s="16" t="str">
        <f>IF('HFC Blends'!P44="","",H$3)</f>
        <v/>
      </c>
      <c r="I44" s="16" t="str">
        <f>IF('HFC Blends'!Q44="","",I$3)</f>
        <v/>
      </c>
      <c r="J44" s="16" t="str">
        <f>IF('HFC Blends'!R44="","",J$3)</f>
        <v/>
      </c>
      <c r="L44" s="14" t="s">
        <v>156</v>
      </c>
      <c r="M44" s="16" t="s">
        <v>54</v>
      </c>
      <c r="N44" s="16" t="s">
        <v>66</v>
      </c>
      <c r="O44" s="16"/>
      <c r="P44" s="16"/>
      <c r="Q44" s="16"/>
    </row>
    <row r="45" spans="1:17" x14ac:dyDescent="0.35">
      <c r="A45" s="14" t="s">
        <v>157</v>
      </c>
      <c r="B45" s="15"/>
      <c r="C45" s="16" t="str">
        <f>IF('HFC Blends'!K45="","",C$3)</f>
        <v/>
      </c>
      <c r="D45" s="16" t="str">
        <f>IF('HFC Blends'!L45="","",D$3)</f>
        <v>HFC-32</v>
      </c>
      <c r="E45" s="16" t="str">
        <f>IF('HFC Blends'!M45="","",E$3)</f>
        <v/>
      </c>
      <c r="F45" s="16" t="str">
        <f>IF('HFC Blends'!N45="","",F$3)</f>
        <v>HFC-134a</v>
      </c>
      <c r="G45" s="16" t="str">
        <f>IF('HFC Blends'!O45="","",G$3)</f>
        <v/>
      </c>
      <c r="H45" s="16" t="str">
        <f>IF('HFC Blends'!P45="","",H$3)</f>
        <v/>
      </c>
      <c r="I45" s="16" t="str">
        <f>IF('HFC Blends'!Q45="","",I$3)</f>
        <v>HFC-227ea</v>
      </c>
      <c r="J45" s="16" t="str">
        <f>IF('HFC Blends'!R45="","",J$3)</f>
        <v/>
      </c>
      <c r="L45" s="14" t="s">
        <v>157</v>
      </c>
      <c r="M45" s="16" t="s">
        <v>111</v>
      </c>
      <c r="N45" s="16" t="s">
        <v>66</v>
      </c>
      <c r="O45" s="16" t="s">
        <v>84</v>
      </c>
      <c r="P45" s="16"/>
      <c r="Q45" s="16"/>
    </row>
    <row r="46" spans="1:17" x14ac:dyDescent="0.35">
      <c r="A46" s="14" t="s">
        <v>158</v>
      </c>
      <c r="B46" s="15"/>
      <c r="C46" s="16" t="str">
        <f>IF('HFC Blends'!K46="","",C$3)</f>
        <v/>
      </c>
      <c r="D46" s="16" t="str">
        <f>IF('HFC Blends'!L46="","",D$3)</f>
        <v/>
      </c>
      <c r="E46" s="16" t="str">
        <f>IF('HFC Blends'!M46="","",E$3)</f>
        <v>HFC-125</v>
      </c>
      <c r="F46" s="16" t="str">
        <f>IF('HFC Blends'!N46="","",F$3)</f>
        <v>HFC-134a</v>
      </c>
      <c r="G46" s="16" t="str">
        <f>IF('HFC Blends'!O46="","",G$3)</f>
        <v/>
      </c>
      <c r="H46" s="16" t="str">
        <f>IF('HFC Blends'!P46="","",H$3)</f>
        <v/>
      </c>
      <c r="I46" s="16" t="str">
        <f>IF('HFC Blends'!Q46="","",I$3)</f>
        <v/>
      </c>
      <c r="J46" s="16" t="str">
        <f>IF('HFC Blends'!R46="","",J$3)</f>
        <v/>
      </c>
      <c r="L46" s="14" t="s">
        <v>158</v>
      </c>
      <c r="M46" s="16" t="s">
        <v>54</v>
      </c>
      <c r="N46" s="16" t="s">
        <v>66</v>
      </c>
      <c r="O46" s="16"/>
      <c r="P46" s="16"/>
      <c r="Q46" s="16"/>
    </row>
    <row r="47" spans="1:17" x14ac:dyDescent="0.35">
      <c r="A47" s="14" t="s">
        <v>159</v>
      </c>
      <c r="B47" s="15"/>
      <c r="C47" s="16" t="str">
        <f>IF('HFC Blends'!K47="","",C$3)</f>
        <v/>
      </c>
      <c r="D47" s="16" t="str">
        <f>IF('HFC Blends'!L47="","",D$3)</f>
        <v>HFC-32</v>
      </c>
      <c r="E47" s="16" t="str">
        <f>IF('HFC Blends'!M47="","",E$3)</f>
        <v>HFC-125</v>
      </c>
      <c r="F47" s="16" t="str">
        <f>IF('HFC Blends'!N47="","",F$3)</f>
        <v>HFC-134a</v>
      </c>
      <c r="G47" s="16" t="str">
        <f>IF('HFC Blends'!O47="","",G$3)</f>
        <v>HFC-143a</v>
      </c>
      <c r="H47" s="16" t="str">
        <f>IF('HFC Blends'!P47="","",H$3)</f>
        <v/>
      </c>
      <c r="I47" s="16" t="str">
        <f>IF('HFC Blends'!Q47="","",I$3)</f>
        <v/>
      </c>
      <c r="J47" s="16" t="str">
        <f>IF('HFC Blends'!R47="","",J$3)</f>
        <v/>
      </c>
      <c r="L47" s="14" t="s">
        <v>159</v>
      </c>
      <c r="M47" s="16" t="s">
        <v>111</v>
      </c>
      <c r="N47" s="16" t="s">
        <v>54</v>
      </c>
      <c r="O47" s="16" t="s">
        <v>66</v>
      </c>
      <c r="P47" s="16" t="s">
        <v>74</v>
      </c>
      <c r="Q47" s="16"/>
    </row>
    <row r="48" spans="1:17" x14ac:dyDescent="0.35">
      <c r="A48" s="14" t="s">
        <v>160</v>
      </c>
      <c r="B48" s="15"/>
      <c r="C48" s="16" t="str">
        <f>IF('HFC Blends'!K48="","",C$3)</f>
        <v/>
      </c>
      <c r="D48" s="16" t="str">
        <f>IF('HFC Blends'!L48="","",D$3)</f>
        <v>HFC-32</v>
      </c>
      <c r="E48" s="16" t="str">
        <f>IF('HFC Blends'!M48="","",E$3)</f>
        <v>HFC-125</v>
      </c>
      <c r="F48" s="16" t="str">
        <f>IF('HFC Blends'!N48="","",F$3)</f>
        <v>HFC-134a</v>
      </c>
      <c r="G48" s="16" t="str">
        <f>IF('HFC Blends'!O48="","",G$3)</f>
        <v>HFC-143a</v>
      </c>
      <c r="H48" s="16" t="str">
        <f>IF('HFC Blends'!P48="","",H$3)</f>
        <v/>
      </c>
      <c r="I48" s="16" t="str">
        <f>IF('HFC Blends'!Q48="","",I$3)</f>
        <v/>
      </c>
      <c r="J48" s="16" t="str">
        <f>IF('HFC Blends'!R48="","",J$3)</f>
        <v/>
      </c>
      <c r="L48" s="14" t="s">
        <v>160</v>
      </c>
      <c r="M48" s="16" t="s">
        <v>111</v>
      </c>
      <c r="N48" s="16" t="s">
        <v>54</v>
      </c>
      <c r="O48" s="16" t="s">
        <v>66</v>
      </c>
      <c r="P48" s="16" t="s">
        <v>74</v>
      </c>
      <c r="Q48" s="16"/>
    </row>
    <row r="49" spans="1:17" x14ac:dyDescent="0.35">
      <c r="A49" s="14" t="s">
        <v>163</v>
      </c>
      <c r="B49" s="15"/>
      <c r="C49" s="16" t="str">
        <f>IF('HFC Blends'!K49="","",C$3)</f>
        <v/>
      </c>
      <c r="D49" s="16" t="str">
        <f>IF('HFC Blends'!L49="","",D$3)</f>
        <v/>
      </c>
      <c r="E49" s="16" t="str">
        <f>IF('HFC Blends'!M49="","",E$3)</f>
        <v>HFC-125</v>
      </c>
      <c r="F49" s="16" t="str">
        <f>IF('HFC Blends'!N49="","",F$3)</f>
        <v/>
      </c>
      <c r="G49" s="16" t="str">
        <f>IF('HFC Blends'!O49="","",G$3)</f>
        <v>HFC-143a</v>
      </c>
      <c r="H49" s="16" t="str">
        <f>IF('HFC Blends'!P49="","",H$3)</f>
        <v/>
      </c>
      <c r="I49" s="16" t="str">
        <f>IF('HFC Blends'!Q49="","",I$3)</f>
        <v/>
      </c>
      <c r="J49" s="16" t="str">
        <f>IF('HFC Blends'!R49="","",J$3)</f>
        <v/>
      </c>
      <c r="L49" s="14" t="s">
        <v>163</v>
      </c>
      <c r="M49" s="16" t="s">
        <v>54</v>
      </c>
      <c r="N49" s="16" t="s">
        <v>74</v>
      </c>
      <c r="O49" s="16"/>
      <c r="P49" s="16"/>
      <c r="Q49" s="16"/>
    </row>
    <row r="50" spans="1:17" x14ac:dyDescent="0.35">
      <c r="A50" s="14" t="s">
        <v>164</v>
      </c>
      <c r="B50" s="15"/>
      <c r="C50" s="16" t="str">
        <f>IF('HFC Blends'!K50="","",C$3)</f>
        <v/>
      </c>
      <c r="D50" s="16" t="str">
        <f>IF('HFC Blends'!L50="","",D$3)</f>
        <v/>
      </c>
      <c r="E50" s="16" t="str">
        <f>IF('HFC Blends'!M50="","",E$3)</f>
        <v/>
      </c>
      <c r="F50" s="16" t="str">
        <f>IF('HFC Blends'!N50="","",F$3)</f>
        <v/>
      </c>
      <c r="G50" s="16" t="str">
        <f>IF('HFC Blends'!O50="","",G$3)</f>
        <v/>
      </c>
      <c r="H50" s="16" t="str">
        <f>IF('HFC Blends'!P50="","",H$3)</f>
        <v>HFC-152a</v>
      </c>
      <c r="I50" s="16" t="str">
        <f>IF('HFC Blends'!Q50="","",I$3)</f>
        <v/>
      </c>
      <c r="J50" s="16" t="str">
        <f>IF('HFC Blends'!R50="","",J$3)</f>
        <v/>
      </c>
      <c r="L50" s="14" t="s">
        <v>164</v>
      </c>
      <c r="M50" s="16" t="s">
        <v>81</v>
      </c>
      <c r="N50" s="16"/>
      <c r="O50" s="16"/>
      <c r="P50" s="16"/>
      <c r="Q50" s="16"/>
    </row>
    <row r="51" spans="1:17" x14ac:dyDescent="0.35">
      <c r="A51" s="14" t="s">
        <v>165</v>
      </c>
      <c r="B51" s="15"/>
      <c r="C51" s="16" t="str">
        <f>IF('HFC Blends'!K51="","",C$3)</f>
        <v/>
      </c>
      <c r="D51" s="16" t="str">
        <f>IF('HFC Blends'!L51="","",D$3)</f>
        <v/>
      </c>
      <c r="E51" s="16" t="str">
        <f>IF('HFC Blends'!M51="","",E$3)</f>
        <v/>
      </c>
      <c r="F51" s="16" t="str">
        <f>IF('HFC Blends'!N51="","",F$3)</f>
        <v/>
      </c>
      <c r="G51" s="16" t="str">
        <f>IF('HFC Blends'!O51="","",G$3)</f>
        <v/>
      </c>
      <c r="H51" s="16" t="str">
        <f>IF('HFC Blends'!P51="","",H$3)</f>
        <v>HFC-152a</v>
      </c>
      <c r="I51" s="16" t="str">
        <f>IF('HFC Blends'!Q51="","",I$3)</f>
        <v/>
      </c>
      <c r="J51" s="16" t="str">
        <f>IF('HFC Blends'!R51="","",J$3)</f>
        <v/>
      </c>
      <c r="L51" s="14" t="s">
        <v>165</v>
      </c>
      <c r="M51" s="16" t="s">
        <v>81</v>
      </c>
      <c r="N51" s="16"/>
      <c r="O51" s="16"/>
      <c r="P51" s="16"/>
      <c r="Q51" s="16"/>
    </row>
    <row r="52" spans="1:17" x14ac:dyDescent="0.35">
      <c r="A52" s="14" t="s">
        <v>166</v>
      </c>
      <c r="B52" s="15"/>
      <c r="C52" s="16" t="str">
        <f>IF('HFC Blends'!K52="","",C$3)</f>
        <v/>
      </c>
      <c r="D52" s="16" t="str">
        <f>IF('HFC Blends'!L52="","",D$3)</f>
        <v/>
      </c>
      <c r="E52" s="16" t="str">
        <f>IF('HFC Blends'!M52="","",E$3)</f>
        <v/>
      </c>
      <c r="F52" s="16" t="str">
        <f>IF('HFC Blends'!N52="","",F$3)</f>
        <v/>
      </c>
      <c r="G52" s="16" t="str">
        <f>IF('HFC Blends'!O52="","",G$3)</f>
        <v/>
      </c>
      <c r="H52" s="16" t="str">
        <f>IF('HFC Blends'!P52="","",H$3)</f>
        <v>HFC-152a</v>
      </c>
      <c r="I52" s="16" t="str">
        <f>IF('HFC Blends'!Q52="","",I$3)</f>
        <v/>
      </c>
      <c r="J52" s="16" t="str">
        <f>IF('HFC Blends'!R52="","",J$3)</f>
        <v/>
      </c>
      <c r="L52" s="14" t="s">
        <v>166</v>
      </c>
      <c r="M52" s="16" t="s">
        <v>81</v>
      </c>
      <c r="N52" s="16"/>
      <c r="O52" s="16"/>
      <c r="P52" s="16"/>
      <c r="Q52" s="16"/>
    </row>
    <row r="53" spans="1:17" x14ac:dyDescent="0.35">
      <c r="A53" s="14" t="s">
        <v>169</v>
      </c>
      <c r="B53" s="15"/>
      <c r="C53" s="16" t="str">
        <f>IF('HFC Blends'!K53="","",C$3)</f>
        <v/>
      </c>
      <c r="D53" s="16" t="str">
        <f>IF('HFC Blends'!L53="","",D$3)</f>
        <v/>
      </c>
      <c r="E53" s="16" t="str">
        <f>IF('HFC Blends'!M53="","",E$3)</f>
        <v>HFC-125</v>
      </c>
      <c r="F53" s="16" t="str">
        <f>IF('HFC Blends'!N53="","",F$3)</f>
        <v>HFC-134a</v>
      </c>
      <c r="G53" s="16" t="str">
        <f>IF('HFC Blends'!O53="","",G$3)</f>
        <v>HFC-143a</v>
      </c>
      <c r="H53" s="16" t="str">
        <f>IF('HFC Blends'!P53="","",H$3)</f>
        <v/>
      </c>
      <c r="I53" s="16" t="str">
        <f>IF('HFC Blends'!Q53="","",I$3)</f>
        <v/>
      </c>
      <c r="J53" s="16" t="str">
        <f>IF('HFC Blends'!R53="","",J$3)</f>
        <v/>
      </c>
      <c r="L53" s="14" t="s">
        <v>169</v>
      </c>
      <c r="M53" s="16" t="s">
        <v>54</v>
      </c>
      <c r="N53" s="16" t="s">
        <v>66</v>
      </c>
      <c r="O53" s="16" t="s">
        <v>74</v>
      </c>
      <c r="P53" s="16"/>
      <c r="Q53" s="16"/>
    </row>
    <row r="54" spans="1:17" x14ac:dyDescent="0.35">
      <c r="A54" s="14" t="s">
        <v>170</v>
      </c>
      <c r="B54" s="15"/>
      <c r="C54" s="16" t="str">
        <f>IF('HFC Blends'!K54="","",C$3)</f>
        <v/>
      </c>
      <c r="D54" s="16" t="str">
        <f>IF('HFC Blends'!L54="","",D$3)</f>
        <v/>
      </c>
      <c r="E54" s="16" t="str">
        <f>IF('HFC Blends'!M54="","",E$3)</f>
        <v/>
      </c>
      <c r="F54" s="16" t="str">
        <f>IF('HFC Blends'!N54="","",F$3)</f>
        <v/>
      </c>
      <c r="G54" s="16" t="str">
        <f>IF('HFC Blends'!O54="","",G$3)</f>
        <v/>
      </c>
      <c r="H54" s="16" t="str">
        <f>IF('HFC Blends'!P54="","",H$3)</f>
        <v>HFC-152a</v>
      </c>
      <c r="I54" s="16" t="str">
        <f>IF('HFC Blends'!Q54="","",I$3)</f>
        <v/>
      </c>
      <c r="J54" s="16" t="str">
        <f>IF('HFC Blends'!R54="","",J$3)</f>
        <v/>
      </c>
      <c r="L54" s="14" t="s">
        <v>170</v>
      </c>
      <c r="M54" s="16" t="s">
        <v>81</v>
      </c>
      <c r="N54" s="16"/>
      <c r="O54" s="16"/>
      <c r="P54" s="16"/>
      <c r="Q54" s="16"/>
    </row>
    <row r="55" spans="1:17" x14ac:dyDescent="0.35">
      <c r="A55" s="14" t="s">
        <v>171</v>
      </c>
      <c r="B55" s="15"/>
      <c r="C55" s="16" t="str">
        <f>IF('HFC Blends'!K55="","",C$3)</f>
        <v/>
      </c>
      <c r="D55" s="16" t="str">
        <f>IF('HFC Blends'!L55="","",D$3)</f>
        <v/>
      </c>
      <c r="E55" s="16" t="str">
        <f>IF('HFC Blends'!M55="","",E$3)</f>
        <v>HFC-125</v>
      </c>
      <c r="F55" s="16" t="str">
        <f>IF('HFC Blends'!N55="","",F$3)</f>
        <v>HFC-134a</v>
      </c>
      <c r="G55" s="16" t="str">
        <f>IF('HFC Blends'!O55="","",G$3)</f>
        <v/>
      </c>
      <c r="H55" s="16" t="str">
        <f>IF('HFC Blends'!P55="","",H$3)</f>
        <v/>
      </c>
      <c r="I55" s="16" t="str">
        <f>IF('HFC Blends'!Q55="","",I$3)</f>
        <v/>
      </c>
      <c r="J55" s="16" t="str">
        <f>IF('HFC Blends'!R55="","",J$3)</f>
        <v/>
      </c>
      <c r="L55" s="14" t="s">
        <v>171</v>
      </c>
      <c r="M55" s="16" t="s">
        <v>54</v>
      </c>
      <c r="N55" s="16" t="s">
        <v>66</v>
      </c>
      <c r="O55" s="16"/>
      <c r="P55" s="16"/>
      <c r="Q55" s="16"/>
    </row>
    <row r="56" spans="1:17" x14ac:dyDescent="0.35">
      <c r="A56" s="14" t="s">
        <v>172</v>
      </c>
      <c r="B56" s="15"/>
      <c r="C56" s="16" t="str">
        <f>IF('HFC Blends'!K56="","",C$3)</f>
        <v/>
      </c>
      <c r="D56" s="16" t="str">
        <f>IF('HFC Blends'!L56="","",D$3)</f>
        <v>HFC-32</v>
      </c>
      <c r="E56" s="16" t="str">
        <f>IF('HFC Blends'!M56="","",E$3)</f>
        <v>HFC-125</v>
      </c>
      <c r="F56" s="16" t="str">
        <f>IF('HFC Blends'!N56="","",F$3)</f>
        <v>HFC-134a</v>
      </c>
      <c r="G56" s="16" t="str">
        <f>IF('HFC Blends'!O56="","",G$3)</f>
        <v/>
      </c>
      <c r="H56" s="16" t="str">
        <f>IF('HFC Blends'!P56="","",H$3)</f>
        <v/>
      </c>
      <c r="I56" s="16" t="str">
        <f>IF('HFC Blends'!Q56="","",I$3)</f>
        <v/>
      </c>
      <c r="J56" s="16" t="str">
        <f>IF('HFC Blends'!R56="","",J$3)</f>
        <v/>
      </c>
      <c r="L56" s="14" t="s">
        <v>172</v>
      </c>
      <c r="M56" s="16" t="s">
        <v>111</v>
      </c>
      <c r="N56" s="16" t="s">
        <v>54</v>
      </c>
      <c r="O56" s="16" t="s">
        <v>66</v>
      </c>
      <c r="P56" s="16"/>
      <c r="Q56" s="16"/>
    </row>
    <row r="57" spans="1:17" x14ac:dyDescent="0.35">
      <c r="A57" s="14" t="s">
        <v>173</v>
      </c>
      <c r="B57" s="15"/>
      <c r="C57" s="16" t="str">
        <f>IF('HFC Blends'!K57="","",C$3)</f>
        <v/>
      </c>
      <c r="D57" s="16" t="str">
        <f>IF('HFC Blends'!L57="","",D$3)</f>
        <v>HFC-32</v>
      </c>
      <c r="E57" s="16" t="str">
        <f>IF('HFC Blends'!M57="","",E$3)</f>
        <v>HFC-125</v>
      </c>
      <c r="F57" s="16" t="str">
        <f>IF('HFC Blends'!N57="","",F$3)</f>
        <v/>
      </c>
      <c r="G57" s="16" t="str">
        <f>IF('HFC Blends'!O57="","",G$3)</f>
        <v/>
      </c>
      <c r="H57" s="16" t="str">
        <f>IF('HFC Blends'!P57="","",H$3)</f>
        <v/>
      </c>
      <c r="I57" s="16" t="str">
        <f>IF('HFC Blends'!Q57="","",I$3)</f>
        <v/>
      </c>
      <c r="J57" s="16" t="str">
        <f>IF('HFC Blends'!R57="","",J$3)</f>
        <v/>
      </c>
      <c r="L57" s="14" t="s">
        <v>173</v>
      </c>
      <c r="M57" s="16" t="s">
        <v>111</v>
      </c>
      <c r="N57" s="16" t="s">
        <v>54</v>
      </c>
      <c r="O57" s="16"/>
      <c r="P57" s="16"/>
      <c r="Q57" s="16"/>
    </row>
    <row r="58" spans="1:17" x14ac:dyDescent="0.35">
      <c r="A58" s="14" t="s">
        <v>174</v>
      </c>
      <c r="B58" s="15"/>
      <c r="C58" s="16" t="str">
        <f>IF('HFC Blends'!K58="","",C$3)</f>
        <v/>
      </c>
      <c r="D58" s="16" t="str">
        <f>IF('HFC Blends'!L58="","",D$3)</f>
        <v/>
      </c>
      <c r="E58" s="16" t="str">
        <f>IF('HFC Blends'!M58="","",E$3)</f>
        <v/>
      </c>
      <c r="F58" s="16" t="str">
        <f>IF('HFC Blends'!N58="","",F$3)</f>
        <v>HFC-134a</v>
      </c>
      <c r="G58" s="16" t="str">
        <f>IF('HFC Blends'!O58="","",G$3)</f>
        <v/>
      </c>
      <c r="H58" s="16" t="str">
        <f>IF('HFC Blends'!P58="","",H$3)</f>
        <v>HFC-152a</v>
      </c>
      <c r="I58" s="16" t="str">
        <f>IF('HFC Blends'!Q58="","",I$3)</f>
        <v/>
      </c>
      <c r="J58" s="16" t="str">
        <f>IF('HFC Blends'!R58="","",J$3)</f>
        <v/>
      </c>
      <c r="L58" s="14" t="s">
        <v>174</v>
      </c>
      <c r="M58" s="16" t="s">
        <v>66</v>
      </c>
      <c r="N58" s="16" t="s">
        <v>81</v>
      </c>
      <c r="O58" s="16"/>
      <c r="P58" s="16"/>
      <c r="Q58" s="16"/>
    </row>
    <row r="59" spans="1:17" x14ac:dyDescent="0.35">
      <c r="A59" s="14" t="s">
        <v>175</v>
      </c>
      <c r="B59" s="15"/>
      <c r="C59" s="16" t="str">
        <f>IF('HFC Blends'!K59="","",C$3)</f>
        <v/>
      </c>
      <c r="D59" s="16" t="str">
        <f>IF('HFC Blends'!L59="","",D$3)</f>
        <v>HFC-32</v>
      </c>
      <c r="E59" s="16" t="str">
        <f>IF('HFC Blends'!M59="","",E$3)</f>
        <v>HFC-125</v>
      </c>
      <c r="F59" s="16" t="str">
        <f>IF('HFC Blends'!N59="","",F$3)</f>
        <v>HFC-134a</v>
      </c>
      <c r="G59" s="16" t="str">
        <f>IF('HFC Blends'!O59="","",G$3)</f>
        <v/>
      </c>
      <c r="H59" s="16" t="str">
        <f>IF('HFC Blends'!P59="","",H$3)</f>
        <v>HFC-152a</v>
      </c>
      <c r="I59" s="16" t="str">
        <f>IF('HFC Blends'!Q59="","",I$3)</f>
        <v>HFC-227ea</v>
      </c>
      <c r="J59" s="16" t="str">
        <f>IF('HFC Blends'!R59="","",J$3)</f>
        <v/>
      </c>
      <c r="L59" s="14" t="s">
        <v>175</v>
      </c>
      <c r="M59" s="16" t="s">
        <v>111</v>
      </c>
      <c r="N59" s="16" t="s">
        <v>54</v>
      </c>
      <c r="O59" s="16" t="s">
        <v>66</v>
      </c>
      <c r="P59" s="16" t="s">
        <v>81</v>
      </c>
      <c r="Q59" s="16" t="s">
        <v>84</v>
      </c>
    </row>
    <row r="60" spans="1:17" x14ac:dyDescent="0.35">
      <c r="A60" s="14" t="s">
        <v>176</v>
      </c>
      <c r="B60" s="15"/>
      <c r="C60" s="16" t="str">
        <f>IF('HFC Blends'!K60="","",C$3)</f>
        <v/>
      </c>
      <c r="D60" s="16" t="str">
        <f>IF('HFC Blends'!L60="","",D$3)</f>
        <v>HFC-32</v>
      </c>
      <c r="E60" s="16" t="str">
        <f>IF('HFC Blends'!M60="","",E$3)</f>
        <v/>
      </c>
      <c r="F60" s="16" t="str">
        <f>IF('HFC Blends'!N60="","",F$3)</f>
        <v/>
      </c>
      <c r="G60" s="16" t="str">
        <f>IF('HFC Blends'!O60="","",G$3)</f>
        <v/>
      </c>
      <c r="H60" s="16" t="str">
        <f>IF('HFC Blends'!P60="","",H$3)</f>
        <v>HFC-152a</v>
      </c>
      <c r="I60" s="16" t="str">
        <f>IF('HFC Blends'!Q60="","",I$3)</f>
        <v/>
      </c>
      <c r="J60" s="16" t="str">
        <f>IF('HFC Blends'!R60="","",J$3)</f>
        <v/>
      </c>
      <c r="L60" s="14" t="s">
        <v>176</v>
      </c>
      <c r="M60" s="16" t="s">
        <v>111</v>
      </c>
      <c r="N60" s="16" t="s">
        <v>81</v>
      </c>
      <c r="O60" s="16"/>
      <c r="P60" s="16"/>
      <c r="Q60" s="16"/>
    </row>
    <row r="61" spans="1:17" x14ac:dyDescent="0.35">
      <c r="A61" s="14" t="s">
        <v>177</v>
      </c>
      <c r="B61" s="15"/>
      <c r="C61" s="16" t="str">
        <f>IF('HFC Blends'!K61="","",C$3)</f>
        <v/>
      </c>
      <c r="D61" s="16" t="str">
        <f>IF('HFC Blends'!L61="","",D$3)</f>
        <v>HFC-32</v>
      </c>
      <c r="E61" s="16" t="str">
        <f>IF('HFC Blends'!M61="","",E$3)</f>
        <v/>
      </c>
      <c r="F61" s="16" t="str">
        <f>IF('HFC Blends'!N61="","",F$3)</f>
        <v/>
      </c>
      <c r="G61" s="16" t="str">
        <f>IF('HFC Blends'!O61="","",G$3)</f>
        <v/>
      </c>
      <c r="H61" s="16" t="str">
        <f>IF('HFC Blends'!P61="","",H$3)</f>
        <v>HFC-152a</v>
      </c>
      <c r="I61" s="16" t="str">
        <f>IF('HFC Blends'!Q61="","",I$3)</f>
        <v/>
      </c>
      <c r="J61" s="16" t="str">
        <f>IF('HFC Blends'!R61="","",J$3)</f>
        <v/>
      </c>
      <c r="L61" s="14" t="s">
        <v>177</v>
      </c>
      <c r="M61" s="16" t="s">
        <v>111</v>
      </c>
      <c r="N61" s="16" t="s">
        <v>81</v>
      </c>
      <c r="O61" s="16"/>
      <c r="P61" s="16"/>
      <c r="Q61" s="16"/>
    </row>
    <row r="62" spans="1:17" x14ac:dyDescent="0.35">
      <c r="A62" s="14" t="s">
        <v>178</v>
      </c>
      <c r="B62" s="15"/>
      <c r="C62" s="16" t="str">
        <f>IF('HFC Blends'!K62="","",C$3)</f>
        <v/>
      </c>
      <c r="D62" s="16" t="str">
        <f>IF('HFC Blends'!L62="","",D$3)</f>
        <v/>
      </c>
      <c r="E62" s="16" t="str">
        <f>IF('HFC Blends'!M62="","",E$3)</f>
        <v/>
      </c>
      <c r="F62" s="16" t="str">
        <f>IF('HFC Blends'!N62="","",F$3)</f>
        <v>HFC-134a</v>
      </c>
      <c r="G62" s="16" t="str">
        <f>IF('HFC Blends'!O62="","",G$3)</f>
        <v/>
      </c>
      <c r="H62" s="16" t="str">
        <f>IF('HFC Blends'!P62="","",H$3)</f>
        <v/>
      </c>
      <c r="I62" s="16" t="str">
        <f>IF('HFC Blends'!Q62="","",I$3)</f>
        <v/>
      </c>
      <c r="J62" s="16" t="str">
        <f>IF('HFC Blends'!R62="","",J$3)</f>
        <v/>
      </c>
      <c r="L62" s="14" t="s">
        <v>178</v>
      </c>
      <c r="M62" s="16" t="s">
        <v>66</v>
      </c>
      <c r="N62" s="16"/>
      <c r="O62" s="16"/>
      <c r="P62" s="16"/>
      <c r="Q62" s="16"/>
    </row>
    <row r="63" spans="1:17" x14ac:dyDescent="0.35">
      <c r="A63" s="14" t="s">
        <v>179</v>
      </c>
      <c r="B63" s="15"/>
      <c r="C63" s="16" t="str">
        <f>IF('HFC Blends'!K63="","",C$3)</f>
        <v/>
      </c>
      <c r="D63" s="16" t="str">
        <f>IF('HFC Blends'!L63="","",D$3)</f>
        <v>HFC-32</v>
      </c>
      <c r="E63" s="16" t="str">
        <f>IF('HFC Blends'!M63="","",E$3)</f>
        <v/>
      </c>
      <c r="F63" s="16" t="str">
        <f>IF('HFC Blends'!N63="","",F$3)</f>
        <v/>
      </c>
      <c r="G63" s="16" t="str">
        <f>IF('HFC Blends'!O63="","",G$3)</f>
        <v/>
      </c>
      <c r="H63" s="16" t="str">
        <f>IF('HFC Blends'!P63="","",H$3)</f>
        <v/>
      </c>
      <c r="I63" s="16" t="str">
        <f>IF('HFC Blends'!Q63="","",I$3)</f>
        <v/>
      </c>
      <c r="J63" s="16" t="str">
        <f>IF('HFC Blends'!R63="","",J$3)</f>
        <v/>
      </c>
      <c r="L63" s="14" t="s">
        <v>179</v>
      </c>
      <c r="M63" s="16" t="s">
        <v>111</v>
      </c>
      <c r="N63" s="16"/>
      <c r="O63" s="16"/>
      <c r="P63" s="16"/>
      <c r="Q63" s="16"/>
    </row>
    <row r="64" spans="1:17" x14ac:dyDescent="0.35">
      <c r="A64" s="14" t="s">
        <v>180</v>
      </c>
      <c r="B64" s="15"/>
      <c r="C64" s="16" t="str">
        <f>IF('HFC Blends'!K64="","",C$3)</f>
        <v/>
      </c>
      <c r="D64" s="16" t="str">
        <f>IF('HFC Blends'!L64="","",D$3)</f>
        <v>HFC-32</v>
      </c>
      <c r="E64" s="16" t="str">
        <f>IF('HFC Blends'!M64="","",E$3)</f>
        <v>HFC-125</v>
      </c>
      <c r="F64" s="16" t="str">
        <f>IF('HFC Blends'!N64="","",F$3)</f>
        <v/>
      </c>
      <c r="G64" s="16" t="str">
        <f>IF('HFC Blends'!O64="","",G$3)</f>
        <v/>
      </c>
      <c r="H64" s="16" t="str">
        <f>IF('HFC Blends'!P64="","",H$3)</f>
        <v/>
      </c>
      <c r="I64" s="16" t="str">
        <f>IF('HFC Blends'!Q64="","",I$3)</f>
        <v/>
      </c>
      <c r="J64" s="16" t="str">
        <f>IF('HFC Blends'!R64="","",J$3)</f>
        <v/>
      </c>
      <c r="L64" s="14" t="s">
        <v>180</v>
      </c>
      <c r="M64" s="16" t="s">
        <v>111</v>
      </c>
      <c r="N64" s="16" t="s">
        <v>54</v>
      </c>
      <c r="O64" s="16"/>
      <c r="P64" s="16"/>
      <c r="Q64" s="16"/>
    </row>
    <row r="65" spans="1:17" x14ac:dyDescent="0.35">
      <c r="A65" s="14" t="s">
        <v>181</v>
      </c>
      <c r="B65" s="15"/>
      <c r="C65" s="16" t="str">
        <f>IF('HFC Blends'!K65="","",C$3)</f>
        <v/>
      </c>
      <c r="D65" s="16" t="str">
        <f>IF('HFC Blends'!L65="","",D$3)</f>
        <v>HFC-32</v>
      </c>
      <c r="E65" s="16" t="str">
        <f>IF('HFC Blends'!M65="","",E$3)</f>
        <v>HFC-125</v>
      </c>
      <c r="F65" s="16" t="str">
        <f>IF('HFC Blends'!N65="","",F$3)</f>
        <v/>
      </c>
      <c r="G65" s="16" t="str">
        <f>IF('HFC Blends'!O65="","",G$3)</f>
        <v/>
      </c>
      <c r="H65" s="16" t="str">
        <f>IF('HFC Blends'!P65="","",H$3)</f>
        <v/>
      </c>
      <c r="I65" s="16" t="str">
        <f>IF('HFC Blends'!Q65="","",I$3)</f>
        <v/>
      </c>
      <c r="J65" s="16" t="str">
        <f>IF('HFC Blends'!R65="","",J$3)</f>
        <v/>
      </c>
      <c r="L65" s="14" t="s">
        <v>181</v>
      </c>
      <c r="M65" s="16" t="s">
        <v>111</v>
      </c>
      <c r="N65" s="16" t="s">
        <v>54</v>
      </c>
      <c r="O65" s="16"/>
      <c r="P65" s="16"/>
      <c r="Q65" s="16"/>
    </row>
    <row r="66" spans="1:17" x14ac:dyDescent="0.35">
      <c r="A66" s="14" t="s">
        <v>182</v>
      </c>
      <c r="B66" s="15"/>
      <c r="C66" s="16" t="str">
        <f>IF('HFC Blends'!K66="","",C$3)</f>
        <v/>
      </c>
      <c r="D66" s="16" t="str">
        <f>IF('HFC Blends'!L66="","",D$3)</f>
        <v>HFC-32</v>
      </c>
      <c r="E66" s="16" t="str">
        <f>IF('HFC Blends'!M66="","",E$3)</f>
        <v>HFC-125</v>
      </c>
      <c r="F66" s="16" t="str">
        <f>IF('HFC Blends'!N66="","",F$3)</f>
        <v>HFC-134a</v>
      </c>
      <c r="G66" s="16" t="str">
        <f>IF('HFC Blends'!O66="","",G$3)</f>
        <v/>
      </c>
      <c r="H66" s="16" t="str">
        <f>IF('HFC Blends'!P66="","",H$3)</f>
        <v/>
      </c>
      <c r="I66" s="16" t="str">
        <f>IF('HFC Blends'!Q66="","",I$3)</f>
        <v/>
      </c>
      <c r="J66" s="16" t="str">
        <f>IF('HFC Blends'!R66="","",J$3)</f>
        <v/>
      </c>
      <c r="L66" s="14" t="s">
        <v>182</v>
      </c>
      <c r="M66" s="16" t="s">
        <v>111</v>
      </c>
      <c r="N66" s="16" t="s">
        <v>54</v>
      </c>
      <c r="O66" s="16" t="s">
        <v>66</v>
      </c>
      <c r="P66" s="16"/>
      <c r="Q66" s="16"/>
    </row>
    <row r="67" spans="1:17" x14ac:dyDescent="0.35">
      <c r="A67" s="14" t="s">
        <v>183</v>
      </c>
      <c r="B67" s="15"/>
      <c r="C67" s="16" t="str">
        <f>IF('HFC Blends'!K67="","",C$3)</f>
        <v/>
      </c>
      <c r="D67" s="16" t="str">
        <f>IF('HFC Blends'!L67="","",D$3)</f>
        <v>HFC-32</v>
      </c>
      <c r="E67" s="16" t="str">
        <f>IF('HFC Blends'!M67="","",E$3)</f>
        <v>HFC-125</v>
      </c>
      <c r="F67" s="16" t="str">
        <f>IF('HFC Blends'!N67="","",F$3)</f>
        <v>HFC-134a</v>
      </c>
      <c r="G67" s="16" t="str">
        <f>IF('HFC Blends'!O67="","",G$3)</f>
        <v/>
      </c>
      <c r="H67" s="16" t="str">
        <f>IF('HFC Blends'!P67="","",H$3)</f>
        <v/>
      </c>
      <c r="I67" s="16" t="str">
        <f>IF('HFC Blends'!Q67="","",I$3)</f>
        <v/>
      </c>
      <c r="J67" s="16" t="str">
        <f>IF('HFC Blends'!R67="","",J$3)</f>
        <v/>
      </c>
      <c r="L67" s="14" t="s">
        <v>183</v>
      </c>
      <c r="M67" s="16" t="s">
        <v>111</v>
      </c>
      <c r="N67" s="16" t="s">
        <v>54</v>
      </c>
      <c r="O67" s="16" t="s">
        <v>66</v>
      </c>
      <c r="P67" s="16"/>
      <c r="Q67" s="16"/>
    </row>
    <row r="68" spans="1:17" x14ac:dyDescent="0.35">
      <c r="A68" s="14" t="s">
        <v>184</v>
      </c>
      <c r="B68" s="15"/>
      <c r="C68" s="16" t="str">
        <f>IF('HFC Blends'!K68="","",C$3)</f>
        <v/>
      </c>
      <c r="D68" s="16" t="str">
        <f>IF('HFC Blends'!L68="","",D$3)</f>
        <v>HFC-32</v>
      </c>
      <c r="E68" s="16" t="str">
        <f>IF('HFC Blends'!M68="","",E$3)</f>
        <v>HFC-125</v>
      </c>
      <c r="F68" s="16" t="str">
        <f>IF('HFC Blends'!N68="","",F$3)</f>
        <v>HFC-134a</v>
      </c>
      <c r="G68" s="16" t="str">
        <f>IF('HFC Blends'!O68="","",G$3)</f>
        <v/>
      </c>
      <c r="H68" s="16" t="str">
        <f>IF('HFC Blends'!P68="","",H$3)</f>
        <v/>
      </c>
      <c r="I68" s="16" t="str">
        <f>IF('HFC Blends'!Q68="","",I$3)</f>
        <v/>
      </c>
      <c r="J68" s="16" t="str">
        <f>IF('HFC Blends'!R68="","",J$3)</f>
        <v/>
      </c>
      <c r="L68" s="14" t="s">
        <v>184</v>
      </c>
      <c r="M68" s="16" t="s">
        <v>111</v>
      </c>
      <c r="N68" s="16" t="s">
        <v>54</v>
      </c>
      <c r="O68" s="16" t="s">
        <v>66</v>
      </c>
      <c r="P68" s="16"/>
      <c r="Q68" s="16"/>
    </row>
    <row r="69" spans="1:17" x14ac:dyDescent="0.35">
      <c r="A69" s="14" t="s">
        <v>185</v>
      </c>
      <c r="B69" s="15"/>
      <c r="C69" s="16" t="str">
        <f>IF('HFC Blends'!K69="","",C$3)</f>
        <v/>
      </c>
      <c r="D69" s="16" t="str">
        <f>IF('HFC Blends'!L69="","",D$3)</f>
        <v>HFC-32</v>
      </c>
      <c r="E69" s="16" t="str">
        <f>IF('HFC Blends'!M69="","",E$3)</f>
        <v>HFC-125</v>
      </c>
      <c r="F69" s="16" t="str">
        <f>IF('HFC Blends'!N69="","",F$3)</f>
        <v>HFC-134a</v>
      </c>
      <c r="G69" s="16" t="str">
        <f>IF('HFC Blends'!O69="","",G$3)</f>
        <v/>
      </c>
      <c r="H69" s="16" t="str">
        <f>IF('HFC Blends'!P69="","",H$3)</f>
        <v/>
      </c>
      <c r="I69" s="16" t="str">
        <f>IF('HFC Blends'!Q69="","",I$3)</f>
        <v/>
      </c>
      <c r="J69" s="16" t="str">
        <f>IF('HFC Blends'!R69="","",J$3)</f>
        <v/>
      </c>
      <c r="L69" s="14" t="s">
        <v>185</v>
      </c>
      <c r="M69" s="16" t="s">
        <v>111</v>
      </c>
      <c r="N69" s="16" t="s">
        <v>54</v>
      </c>
      <c r="O69" s="16" t="s">
        <v>66</v>
      </c>
      <c r="P69" s="16"/>
      <c r="Q69" s="16"/>
    </row>
    <row r="70" spans="1:17" x14ac:dyDescent="0.35">
      <c r="A70" s="14" t="s">
        <v>186</v>
      </c>
      <c r="B70" s="15"/>
      <c r="C70" s="16" t="str">
        <f>IF('HFC Blends'!K70="","",C$3)</f>
        <v/>
      </c>
      <c r="D70" s="16" t="str">
        <f>IF('HFC Blends'!L70="","",D$3)</f>
        <v>HFC-32</v>
      </c>
      <c r="E70" s="16" t="str">
        <f>IF('HFC Blends'!M70="","",E$3)</f>
        <v>HFC-125</v>
      </c>
      <c r="F70" s="16" t="str">
        <f>IF('HFC Blends'!N70="","",F$3)</f>
        <v>HFC-134a</v>
      </c>
      <c r="G70" s="16" t="str">
        <f>IF('HFC Blends'!O70="","",G$3)</f>
        <v/>
      </c>
      <c r="H70" s="16" t="str">
        <f>IF('HFC Blends'!P70="","",H$3)</f>
        <v/>
      </c>
      <c r="I70" s="16" t="str">
        <f>IF('HFC Blends'!Q70="","",I$3)</f>
        <v/>
      </c>
      <c r="J70" s="16" t="str">
        <f>IF('HFC Blends'!R70="","",J$3)</f>
        <v/>
      </c>
      <c r="L70" s="14" t="s">
        <v>186</v>
      </c>
      <c r="M70" s="16" t="s">
        <v>111</v>
      </c>
      <c r="N70" s="16" t="s">
        <v>54</v>
      </c>
      <c r="O70" s="16" t="s">
        <v>66</v>
      </c>
      <c r="P70" s="16"/>
      <c r="Q70" s="16"/>
    </row>
    <row r="71" spans="1:17" x14ac:dyDescent="0.35">
      <c r="A71" s="14" t="s">
        <v>187</v>
      </c>
      <c r="B71" s="15"/>
      <c r="C71" s="16" t="str">
        <f>IF('HFC Blends'!K71="","",C$3)</f>
        <v/>
      </c>
      <c r="D71" s="16" t="str">
        <f>IF('HFC Blends'!L71="","",D$3)</f>
        <v/>
      </c>
      <c r="E71" s="16" t="str">
        <f>IF('HFC Blends'!M71="","",E$3)</f>
        <v/>
      </c>
      <c r="F71" s="16" t="str">
        <f>IF('HFC Blends'!N71="","",F$3)</f>
        <v>HFC-134a</v>
      </c>
      <c r="G71" s="16" t="str">
        <f>IF('HFC Blends'!O71="","",G$3)</f>
        <v/>
      </c>
      <c r="H71" s="16" t="str">
        <f>IF('HFC Blends'!P71="","",H$3)</f>
        <v/>
      </c>
      <c r="I71" s="16" t="str">
        <f>IF('HFC Blends'!Q71="","",I$3)</f>
        <v/>
      </c>
      <c r="J71" s="16" t="str">
        <f>IF('HFC Blends'!R71="","",J$3)</f>
        <v/>
      </c>
      <c r="L71" s="14" t="s">
        <v>187</v>
      </c>
      <c r="M71" s="16" t="s">
        <v>66</v>
      </c>
      <c r="N71" s="16"/>
      <c r="O71" s="16"/>
      <c r="P71" s="16"/>
      <c r="Q71" s="16"/>
    </row>
    <row r="72" spans="1:17" x14ac:dyDescent="0.35">
      <c r="A72" s="14" t="s">
        <v>188</v>
      </c>
      <c r="B72" s="15"/>
      <c r="C72" s="16" t="str">
        <f>IF('HFC Blends'!K72="","",C$3)</f>
        <v/>
      </c>
      <c r="D72" s="16" t="str">
        <f>IF('HFC Blends'!L72="","",D$3)</f>
        <v/>
      </c>
      <c r="E72" s="16" t="str">
        <f>IF('HFC Blends'!M72="","",E$3)</f>
        <v/>
      </c>
      <c r="F72" s="16" t="str">
        <f>IF('HFC Blends'!N72="","",F$3)</f>
        <v>HFC-134a</v>
      </c>
      <c r="G72" s="16" t="str">
        <f>IF('HFC Blends'!O72="","",G$3)</f>
        <v/>
      </c>
      <c r="H72" s="16" t="str">
        <f>IF('HFC Blends'!P72="","",H$3)</f>
        <v/>
      </c>
      <c r="I72" s="16" t="str">
        <f>IF('HFC Blends'!Q72="","",I$3)</f>
        <v/>
      </c>
      <c r="J72" s="16" t="str">
        <f>IF('HFC Blends'!R72="","",J$3)</f>
        <v/>
      </c>
      <c r="L72" s="14" t="s">
        <v>188</v>
      </c>
      <c r="M72" s="16" t="s">
        <v>66</v>
      </c>
      <c r="N72" s="16"/>
      <c r="O72" s="16"/>
      <c r="P72" s="16"/>
      <c r="Q72" s="16"/>
    </row>
    <row r="73" spans="1:17" x14ac:dyDescent="0.35">
      <c r="A73" s="14" t="s">
        <v>189</v>
      </c>
      <c r="B73" s="15"/>
      <c r="C73" s="16" t="str">
        <f>IF('HFC Blends'!K73="","",C$3)</f>
        <v/>
      </c>
      <c r="D73" s="16" t="str">
        <f>IF('HFC Blends'!L73="","",D$3)</f>
        <v/>
      </c>
      <c r="E73" s="16" t="str">
        <f>IF('HFC Blends'!M73="","",E$3)</f>
        <v/>
      </c>
      <c r="F73" s="16" t="str">
        <f>IF('HFC Blends'!N73="","",F$3)</f>
        <v>HFC-134a</v>
      </c>
      <c r="G73" s="16" t="str">
        <f>IF('HFC Blends'!O73="","",G$3)</f>
        <v/>
      </c>
      <c r="H73" s="16" t="str">
        <f>IF('HFC Blends'!P73="","",H$3)</f>
        <v/>
      </c>
      <c r="I73" s="16" t="str">
        <f>IF('HFC Blends'!Q73="","",I$3)</f>
        <v/>
      </c>
      <c r="J73" s="16" t="str">
        <f>IF('HFC Blends'!R73="","",J$3)</f>
        <v/>
      </c>
      <c r="L73" s="14" t="s">
        <v>189</v>
      </c>
      <c r="M73" s="16" t="s">
        <v>66</v>
      </c>
      <c r="N73" s="16"/>
      <c r="O73" s="16"/>
      <c r="P73" s="16"/>
      <c r="Q73" s="16"/>
    </row>
    <row r="74" spans="1:17" x14ac:dyDescent="0.35">
      <c r="A74" s="14" t="s">
        <v>190</v>
      </c>
      <c r="B74" s="15"/>
      <c r="C74" s="16" t="str">
        <f>IF('HFC Blends'!K74="","",C$3)</f>
        <v/>
      </c>
      <c r="D74" s="16" t="str">
        <f>IF('HFC Blends'!L74="","",D$3)</f>
        <v>HFC-32</v>
      </c>
      <c r="E74" s="16" t="str">
        <f>IF('HFC Blends'!M74="","",E$3)</f>
        <v>HFC-125</v>
      </c>
      <c r="F74" s="16" t="str">
        <f>IF('HFC Blends'!N74="","",F$3)</f>
        <v/>
      </c>
      <c r="G74" s="16" t="str">
        <f>IF('HFC Blends'!O74="","",G$3)</f>
        <v/>
      </c>
      <c r="H74" s="16" t="str">
        <f>IF('HFC Blends'!P74="","",H$3)</f>
        <v/>
      </c>
      <c r="I74" s="16" t="str">
        <f>IF('HFC Blends'!Q74="","",I$3)</f>
        <v/>
      </c>
      <c r="J74" s="16" t="str">
        <f>IF('HFC Blends'!R74="","",J$3)</f>
        <v/>
      </c>
      <c r="L74" s="14" t="s">
        <v>190</v>
      </c>
      <c r="M74" s="16" t="s">
        <v>111</v>
      </c>
      <c r="N74" s="16" t="s">
        <v>54</v>
      </c>
      <c r="O74" s="16"/>
      <c r="P74" s="16"/>
      <c r="Q74" s="16"/>
    </row>
    <row r="75" spans="1:17" x14ac:dyDescent="0.35">
      <c r="A75" s="14" t="s">
        <v>191</v>
      </c>
      <c r="B75" s="15"/>
      <c r="C75" s="16" t="str">
        <f>IF('HFC Blends'!K75="","",C$3)</f>
        <v/>
      </c>
      <c r="D75" s="16" t="str">
        <f>IF('HFC Blends'!L75="","",D$3)</f>
        <v>HFC-32</v>
      </c>
      <c r="E75" s="16" t="str">
        <f>IF('HFC Blends'!M75="","",E$3)</f>
        <v>HFC-125</v>
      </c>
      <c r="F75" s="16" t="str">
        <f>IF('HFC Blends'!N75="","",F$3)</f>
        <v/>
      </c>
      <c r="G75" s="16" t="str">
        <f>IF('HFC Blends'!O75="","",G$3)</f>
        <v/>
      </c>
      <c r="H75" s="16" t="str">
        <f>IF('HFC Blends'!P75="","",H$3)</f>
        <v/>
      </c>
      <c r="I75" s="16" t="str">
        <f>IF('HFC Blends'!Q75="","",I$3)</f>
        <v/>
      </c>
      <c r="J75" s="16" t="str">
        <f>IF('HFC Blends'!R75="","",J$3)</f>
        <v/>
      </c>
      <c r="L75" s="14" t="s">
        <v>191</v>
      </c>
      <c r="M75" s="16" t="s">
        <v>111</v>
      </c>
      <c r="N75" s="16" t="s">
        <v>54</v>
      </c>
      <c r="O75" s="16"/>
      <c r="P75" s="16"/>
      <c r="Q75" s="16"/>
    </row>
    <row r="76" spans="1:17" x14ac:dyDescent="0.35">
      <c r="A76" s="14" t="s">
        <v>192</v>
      </c>
      <c r="B76" s="15"/>
      <c r="C76" s="16" t="str">
        <f>IF('HFC Blends'!K76="","",C$3)</f>
        <v/>
      </c>
      <c r="D76" s="16" t="str">
        <f>IF('HFC Blends'!L76="","",D$3)</f>
        <v>HFC-32</v>
      </c>
      <c r="E76" s="16" t="str">
        <f>IF('HFC Blends'!M76="","",E$3)</f>
        <v>HFC-125</v>
      </c>
      <c r="F76" s="16" t="str">
        <f>IF('HFC Blends'!N76="","",F$3)</f>
        <v/>
      </c>
      <c r="G76" s="16" t="str">
        <f>IF('HFC Blends'!O76="","",G$3)</f>
        <v/>
      </c>
      <c r="H76" s="16" t="str">
        <f>IF('HFC Blends'!P76="","",H$3)</f>
        <v/>
      </c>
      <c r="I76" s="16" t="str">
        <f>IF('HFC Blends'!Q76="","",I$3)</f>
        <v/>
      </c>
      <c r="J76" s="16" t="str">
        <f>IF('HFC Blends'!R76="","",J$3)</f>
        <v/>
      </c>
      <c r="L76" s="14" t="s">
        <v>192</v>
      </c>
      <c r="M76" s="16" t="s">
        <v>111</v>
      </c>
      <c r="N76" s="16" t="s">
        <v>54</v>
      </c>
      <c r="O76" s="16"/>
      <c r="P76" s="16"/>
      <c r="Q76" s="16"/>
    </row>
    <row r="77" spans="1:17" x14ac:dyDescent="0.35">
      <c r="A77" s="14" t="s">
        <v>193</v>
      </c>
      <c r="B77" s="15"/>
      <c r="C77" s="16" t="str">
        <f>IF('HFC Blends'!K77="","",C$3)</f>
        <v/>
      </c>
      <c r="D77" s="16" t="str">
        <f>IF('HFC Blends'!L77="","",D$3)</f>
        <v>HFC-32</v>
      </c>
      <c r="E77" s="16" t="str">
        <f>IF('HFC Blends'!M77="","",E$3)</f>
        <v>HFC-125</v>
      </c>
      <c r="F77" s="16" t="str">
        <f>IF('HFC Blends'!N77="","",F$3)</f>
        <v>HFC-134a</v>
      </c>
      <c r="G77" s="16" t="str">
        <f>IF('HFC Blends'!O77="","",G$3)</f>
        <v/>
      </c>
      <c r="H77" s="16" t="str">
        <f>IF('HFC Blends'!P77="","",H$3)</f>
        <v/>
      </c>
      <c r="I77" s="16" t="str">
        <f>IF('HFC Blends'!Q77="","",I$3)</f>
        <v>HFC-227ea</v>
      </c>
      <c r="J77" s="16" t="str">
        <f>IF('HFC Blends'!R77="","",J$3)</f>
        <v/>
      </c>
      <c r="L77" s="14" t="s">
        <v>193</v>
      </c>
      <c r="M77" s="16" t="s">
        <v>111</v>
      </c>
      <c r="N77" s="16" t="s">
        <v>54</v>
      </c>
      <c r="O77" s="16" t="s">
        <v>66</v>
      </c>
      <c r="P77" s="16" t="s">
        <v>84</v>
      </c>
      <c r="Q77" s="16"/>
    </row>
    <row r="78" spans="1:17" x14ac:dyDescent="0.35">
      <c r="A78" s="14" t="s">
        <v>194</v>
      </c>
      <c r="B78" s="15"/>
      <c r="C78" s="16" t="str">
        <f>IF('HFC Blends'!K78="","",C$3)</f>
        <v/>
      </c>
      <c r="D78" s="16" t="str">
        <f>IF('HFC Blends'!L78="","",D$3)</f>
        <v>HFC-32</v>
      </c>
      <c r="E78" s="16" t="str">
        <f>IF('HFC Blends'!M78="","",E$3)</f>
        <v/>
      </c>
      <c r="F78" s="16" t="str">
        <f>IF('HFC Blends'!N78="","",F$3)</f>
        <v/>
      </c>
      <c r="G78" s="16" t="str">
        <f>IF('HFC Blends'!O78="","",G$3)</f>
        <v/>
      </c>
      <c r="H78" s="16" t="str">
        <f>IF('HFC Blends'!P78="","",H$3)</f>
        <v/>
      </c>
      <c r="I78" s="16" t="str">
        <f>IF('HFC Blends'!Q78="","",I$3)</f>
        <v/>
      </c>
      <c r="J78" s="16" t="str">
        <f>IF('HFC Blends'!R78="","",J$3)</f>
        <v/>
      </c>
      <c r="L78" s="14" t="s">
        <v>194</v>
      </c>
      <c r="M78" s="16" t="s">
        <v>111</v>
      </c>
      <c r="N78" s="16"/>
      <c r="O78" s="16"/>
      <c r="P78" s="16"/>
      <c r="Q78" s="16"/>
    </row>
    <row r="79" spans="1:17" x14ac:dyDescent="0.35">
      <c r="A79" s="14" t="s">
        <v>195</v>
      </c>
      <c r="B79" s="15"/>
      <c r="C79" s="16" t="str">
        <f>IF('HFC Blends'!K79="","",C$3)</f>
        <v/>
      </c>
      <c r="D79" s="16" t="str">
        <f>IF('HFC Blends'!L79="","",D$3)</f>
        <v>HFC-32</v>
      </c>
      <c r="E79" s="16" t="str">
        <f>IF('HFC Blends'!M79="","",E$3)</f>
        <v/>
      </c>
      <c r="F79" s="16" t="str">
        <f>IF('HFC Blends'!N79="","",F$3)</f>
        <v/>
      </c>
      <c r="G79" s="16" t="str">
        <f>IF('HFC Blends'!O79="","",G$3)</f>
        <v/>
      </c>
      <c r="H79" s="16" t="str">
        <f>IF('HFC Blends'!P79="","",H$3)</f>
        <v/>
      </c>
      <c r="I79" s="16" t="str">
        <f>IF('HFC Blends'!Q79="","",I$3)</f>
        <v/>
      </c>
      <c r="J79" s="16" t="str">
        <f>IF('HFC Blends'!R79="","",J$3)</f>
        <v/>
      </c>
      <c r="L79" s="14" t="s">
        <v>195</v>
      </c>
      <c r="M79" s="16" t="s">
        <v>111</v>
      </c>
      <c r="N79" s="16"/>
      <c r="O79" s="16"/>
      <c r="P79" s="16"/>
      <c r="Q79" s="16"/>
    </row>
    <row r="80" spans="1:17" x14ac:dyDescent="0.35">
      <c r="A80" s="14" t="s">
        <v>196</v>
      </c>
      <c r="B80" s="15"/>
      <c r="C80" s="16" t="str">
        <f>IF('HFC Blends'!K80="","",C$3)</f>
        <v/>
      </c>
      <c r="D80" s="16" t="str">
        <f>IF('HFC Blends'!L80="","",D$3)</f>
        <v>HFC-32</v>
      </c>
      <c r="E80" s="16" t="str">
        <f>IF('HFC Blends'!M80="","",E$3)</f>
        <v/>
      </c>
      <c r="F80" s="16" t="str">
        <f>IF('HFC Blends'!N80="","",F$3)</f>
        <v/>
      </c>
      <c r="G80" s="16" t="str">
        <f>IF('HFC Blends'!O80="","",G$3)</f>
        <v/>
      </c>
      <c r="H80" s="16" t="str">
        <f>IF('HFC Blends'!P80="","",H$3)</f>
        <v/>
      </c>
      <c r="I80" s="16" t="str">
        <f>IF('HFC Blends'!Q80="","",I$3)</f>
        <v/>
      </c>
      <c r="J80" s="16" t="str">
        <f>IF('HFC Blends'!R80="","",J$3)</f>
        <v/>
      </c>
      <c r="L80" s="14" t="s">
        <v>196</v>
      </c>
      <c r="M80" s="16" t="s">
        <v>111</v>
      </c>
      <c r="N80" s="16"/>
      <c r="O80" s="16"/>
      <c r="P80" s="16"/>
      <c r="Q80" s="16"/>
    </row>
    <row r="81" spans="1:20" x14ac:dyDescent="0.35">
      <c r="A81" s="14" t="s">
        <v>197</v>
      </c>
      <c r="B81" s="15"/>
      <c r="C81" s="16" t="str">
        <f>IF('HFC Blends'!K81="","",C$3)</f>
        <v/>
      </c>
      <c r="D81" s="16" t="str">
        <f>IF('HFC Blends'!L81="","",D$3)</f>
        <v>HFC-32</v>
      </c>
      <c r="E81" s="16" t="str">
        <f>IF('HFC Blends'!M81="","",E$3)</f>
        <v/>
      </c>
      <c r="F81" s="16" t="str">
        <f>IF('HFC Blends'!N81="","",F$3)</f>
        <v/>
      </c>
      <c r="G81" s="16" t="str">
        <f>IF('HFC Blends'!O81="","",G$3)</f>
        <v/>
      </c>
      <c r="H81" s="16" t="str">
        <f>IF('HFC Blends'!P81="","",H$3)</f>
        <v/>
      </c>
      <c r="I81" s="16" t="str">
        <f>IF('HFC Blends'!Q81="","",I$3)</f>
        <v/>
      </c>
      <c r="J81" s="16" t="str">
        <f>IF('HFC Blends'!R81="","",J$3)</f>
        <v/>
      </c>
      <c r="L81" s="14" t="s">
        <v>197</v>
      </c>
      <c r="M81" s="16" t="s">
        <v>111</v>
      </c>
      <c r="N81" s="16"/>
      <c r="O81" s="16"/>
      <c r="P81" s="16"/>
      <c r="Q81" s="16"/>
    </row>
    <row r="82" spans="1:20" x14ac:dyDescent="0.35">
      <c r="A82" s="14" t="s">
        <v>198</v>
      </c>
      <c r="B82" s="15"/>
      <c r="C82" s="16" t="str">
        <f>IF('HFC Blends'!K82="","",C$3)</f>
        <v/>
      </c>
      <c r="D82" s="16" t="str">
        <f>IF('HFC Blends'!L82="","",D$3)</f>
        <v>HFC-32</v>
      </c>
      <c r="E82" s="16" t="str">
        <f>IF('HFC Blends'!M82="","",E$3)</f>
        <v/>
      </c>
      <c r="F82" s="16" t="str">
        <f>IF('HFC Blends'!N82="","",F$3)</f>
        <v>HFC-134a</v>
      </c>
      <c r="G82" s="16" t="str">
        <f>IF('HFC Blends'!O82="","",G$3)</f>
        <v/>
      </c>
      <c r="H82" s="16" t="str">
        <f>IF('HFC Blends'!P82="","",H$3)</f>
        <v/>
      </c>
      <c r="I82" s="16" t="str">
        <f>IF('HFC Blends'!Q82="","",I$3)</f>
        <v/>
      </c>
      <c r="J82" s="16" t="str">
        <f>IF('HFC Blends'!R82="","",J$3)</f>
        <v/>
      </c>
      <c r="L82" s="14" t="s">
        <v>198</v>
      </c>
      <c r="M82" s="16" t="s">
        <v>111</v>
      </c>
      <c r="N82" s="16" t="s">
        <v>66</v>
      </c>
      <c r="O82" s="16"/>
      <c r="P82" s="16"/>
      <c r="Q82" s="16"/>
    </row>
    <row r="83" spans="1:20" x14ac:dyDescent="0.35">
      <c r="A83" s="14" t="s">
        <v>199</v>
      </c>
      <c r="B83" s="15"/>
      <c r="C83" s="16" t="str">
        <f>IF('HFC Blends'!K83="","",C$3)</f>
        <v/>
      </c>
      <c r="D83" s="16" t="str">
        <f>IF('HFC Blends'!L83="","",D$3)</f>
        <v>HFC-32</v>
      </c>
      <c r="E83" s="16" t="str">
        <f>IF('HFC Blends'!M83="","",E$3)</f>
        <v/>
      </c>
      <c r="F83" s="16" t="str">
        <f>IF('HFC Blends'!N83="","",F$3)</f>
        <v/>
      </c>
      <c r="G83" s="16" t="str">
        <f>IF('HFC Blends'!O83="","",G$3)</f>
        <v/>
      </c>
      <c r="H83" s="16" t="str">
        <f>IF('HFC Blends'!P83="","",H$3)</f>
        <v>HFC-152a</v>
      </c>
      <c r="I83" s="16" t="str">
        <f>IF('HFC Blends'!Q83="","",I$3)</f>
        <v/>
      </c>
      <c r="J83" s="16" t="str">
        <f>IF('HFC Blends'!R83="","",J$3)</f>
        <v/>
      </c>
      <c r="L83" s="14" t="s">
        <v>199</v>
      </c>
      <c r="M83" s="16" t="s">
        <v>111</v>
      </c>
      <c r="N83" s="16" t="s">
        <v>81</v>
      </c>
      <c r="O83" s="16"/>
      <c r="P83" s="16"/>
      <c r="Q83" s="16"/>
    </row>
    <row r="84" spans="1:20" x14ac:dyDescent="0.35">
      <c r="A84" s="14" t="s">
        <v>200</v>
      </c>
      <c r="B84" s="15"/>
      <c r="C84" s="16" t="str">
        <f>IF('HFC Blends'!K84="","",C$3)</f>
        <v/>
      </c>
      <c r="D84" s="16" t="str">
        <f>IF('HFC Blends'!L84="","",D$3)</f>
        <v>HFC-32</v>
      </c>
      <c r="E84" s="16" t="str">
        <f>IF('HFC Blends'!M84="","",E$3)</f>
        <v/>
      </c>
      <c r="F84" s="16" t="str">
        <f>IF('HFC Blends'!N84="","",F$3)</f>
        <v/>
      </c>
      <c r="G84" s="16" t="str">
        <f>IF('HFC Blends'!O84="","",G$3)</f>
        <v/>
      </c>
      <c r="H84" s="16" t="str">
        <f>IF('HFC Blends'!P84="","",H$3)</f>
        <v>HFC-152a</v>
      </c>
      <c r="I84" s="16" t="str">
        <f>IF('HFC Blends'!Q84="","",I$3)</f>
        <v/>
      </c>
      <c r="J84" s="16" t="str">
        <f>IF('HFC Blends'!R84="","",J$3)</f>
        <v/>
      </c>
      <c r="L84" s="14" t="s">
        <v>200</v>
      </c>
      <c r="M84" s="16" t="s">
        <v>111</v>
      </c>
      <c r="N84" s="16" t="s">
        <v>81</v>
      </c>
      <c r="O84" s="16"/>
      <c r="P84" s="16"/>
      <c r="Q84" s="16"/>
    </row>
    <row r="85" spans="1:20" x14ac:dyDescent="0.35">
      <c r="A85" s="14" t="s">
        <v>201</v>
      </c>
      <c r="B85" s="15"/>
      <c r="C85" s="16" t="str">
        <f>IF('HFC Blends'!K85="","",C$3)</f>
        <v/>
      </c>
      <c r="D85" s="16" t="str">
        <f>IF('HFC Blends'!L85="","",D$3)</f>
        <v>HFC-32</v>
      </c>
      <c r="E85" s="16" t="str">
        <f>IF('HFC Blends'!M85="","",E$3)</f>
        <v>HFC-125</v>
      </c>
      <c r="F85" s="16" t="str">
        <f>IF('HFC Blends'!N85="","",F$3)</f>
        <v>HFC-134a</v>
      </c>
      <c r="G85" s="16" t="str">
        <f>IF('HFC Blends'!O85="","",G$3)</f>
        <v/>
      </c>
      <c r="H85" s="16" t="str">
        <f>IF('HFC Blends'!P85="","",H$3)</f>
        <v/>
      </c>
      <c r="I85" s="16" t="str">
        <f>IF('HFC Blends'!Q85="","",I$3)</f>
        <v>HFC-227ea</v>
      </c>
      <c r="J85" s="16" t="str">
        <f>IF('HFC Blends'!R85="","",J$3)</f>
        <v>HFC-236fa</v>
      </c>
      <c r="L85" s="14" t="s">
        <v>201</v>
      </c>
      <c r="M85" s="16" t="s">
        <v>111</v>
      </c>
      <c r="N85" s="16" t="s">
        <v>54</v>
      </c>
      <c r="O85" s="16" t="s">
        <v>66</v>
      </c>
      <c r="P85" s="16" t="s">
        <v>84</v>
      </c>
      <c r="Q85" s="16" t="s">
        <v>100</v>
      </c>
    </row>
    <row r="86" spans="1:20" x14ac:dyDescent="0.35">
      <c r="A86" s="14" t="s">
        <v>202</v>
      </c>
      <c r="B86" s="15"/>
      <c r="C86" s="16" t="str">
        <f>IF('HFC Blends'!K86="","",C$3)</f>
        <v/>
      </c>
      <c r="D86" s="16" t="str">
        <f>IF('HFC Blends'!L86="","",D$3)</f>
        <v>HFC-32</v>
      </c>
      <c r="E86" s="16" t="str">
        <f>IF('HFC Blends'!M86="","",E$3)</f>
        <v/>
      </c>
      <c r="F86" s="16" t="str">
        <f>IF('HFC Blends'!N86="","",F$3)</f>
        <v/>
      </c>
      <c r="G86" s="16" t="str">
        <f>IF('HFC Blends'!O86="","",G$3)</f>
        <v/>
      </c>
      <c r="H86" s="16" t="str">
        <f>IF('HFC Blends'!P86="","",H$3)</f>
        <v/>
      </c>
      <c r="I86" s="16" t="str">
        <f>IF('HFC Blends'!Q86="","",I$3)</f>
        <v/>
      </c>
      <c r="J86" s="16" t="str">
        <f>IF('HFC Blends'!R86="","",J$3)</f>
        <v/>
      </c>
      <c r="L86" s="14" t="s">
        <v>202</v>
      </c>
      <c r="M86" s="16" t="s">
        <v>111</v>
      </c>
      <c r="N86" s="16"/>
      <c r="O86" s="16"/>
      <c r="P86" s="16"/>
      <c r="Q86" s="16"/>
    </row>
    <row r="87" spans="1:20" x14ac:dyDescent="0.35">
      <c r="A87" s="14" t="s">
        <v>203</v>
      </c>
      <c r="B87" s="15"/>
      <c r="C87" s="16" t="str">
        <f>IF('HFC Blends'!K87="","",C$3)</f>
        <v/>
      </c>
      <c r="D87" s="16" t="str">
        <f>IF('HFC Blends'!L87="","",D$3)</f>
        <v>HFC-32</v>
      </c>
      <c r="E87" s="16" t="str">
        <f>IF('HFC Blends'!M87="","",E$3)</f>
        <v/>
      </c>
      <c r="F87" s="16" t="str">
        <f>IF('HFC Blends'!N87="","",F$3)</f>
        <v/>
      </c>
      <c r="G87" s="16" t="str">
        <f>IF('HFC Blends'!O87="","",G$3)</f>
        <v/>
      </c>
      <c r="H87" s="16" t="str">
        <f>IF('HFC Blends'!P87="","",H$3)</f>
        <v/>
      </c>
      <c r="I87" s="16" t="str">
        <f>IF('HFC Blends'!Q87="","",I$3)</f>
        <v/>
      </c>
      <c r="J87" s="16" t="str">
        <f>IF('HFC Blends'!R87="","",J$3)</f>
        <v/>
      </c>
      <c r="L87" s="14" t="s">
        <v>203</v>
      </c>
      <c r="M87" s="16" t="s">
        <v>111</v>
      </c>
      <c r="N87" s="16"/>
      <c r="O87" s="16"/>
      <c r="P87" s="16"/>
      <c r="Q87" s="16"/>
    </row>
    <row r="88" spans="1:20" x14ac:dyDescent="0.35">
      <c r="A88" s="14" t="s">
        <v>204</v>
      </c>
      <c r="B88" s="15"/>
      <c r="C88" s="16" t="str">
        <f>IF('HFC Blends'!K88="","",C$3)</f>
        <v/>
      </c>
      <c r="D88" s="16" t="str">
        <f>IF('HFC Blends'!L88="","",D$3)</f>
        <v>HFC-32</v>
      </c>
      <c r="E88" s="16" t="str">
        <f>IF('HFC Blends'!M88="","",E$3)</f>
        <v>HFC-125</v>
      </c>
      <c r="F88" s="16" t="str">
        <f>IF('HFC Blends'!N88="","",F$3)</f>
        <v>HFC-134a</v>
      </c>
      <c r="G88" s="16" t="str">
        <f>IF('HFC Blends'!O88="","",G$3)</f>
        <v/>
      </c>
      <c r="H88" s="16" t="str">
        <f>IF('HFC Blends'!P88="","",H$3)</f>
        <v/>
      </c>
      <c r="I88" s="16" t="str">
        <f>IF('HFC Blends'!Q88="","",I$3)</f>
        <v/>
      </c>
      <c r="J88" s="16" t="str">
        <f>IF('HFC Blends'!R88="","",J$3)</f>
        <v/>
      </c>
      <c r="L88" s="14" t="s">
        <v>204</v>
      </c>
      <c r="M88" s="16" t="s">
        <v>111</v>
      </c>
      <c r="N88" s="16" t="s">
        <v>54</v>
      </c>
      <c r="O88" s="16" t="s">
        <v>66</v>
      </c>
      <c r="P88" s="16"/>
      <c r="Q88" s="16"/>
    </row>
    <row r="89" spans="1:20" x14ac:dyDescent="0.35">
      <c r="A89" s="14" t="s">
        <v>205</v>
      </c>
      <c r="B89" s="15"/>
      <c r="C89" s="16" t="str">
        <f>IF('HFC Blends'!K89="","",C$3)</f>
        <v/>
      </c>
      <c r="D89" s="16" t="str">
        <f>IF('HFC Blends'!L89="","",D$3)</f>
        <v>HFC-32</v>
      </c>
      <c r="E89" s="16" t="str">
        <f>IF('HFC Blends'!M89="","",E$3)</f>
        <v>HFC-125</v>
      </c>
      <c r="F89" s="16" t="str">
        <f>IF('HFC Blends'!N89="","",F$3)</f>
        <v>HFC-134a</v>
      </c>
      <c r="G89" s="16" t="str">
        <f>IF('HFC Blends'!O89="","",G$3)</f>
        <v/>
      </c>
      <c r="H89" s="16" t="str">
        <f>IF('HFC Blends'!P89="","",H$3)</f>
        <v/>
      </c>
      <c r="I89" s="16" t="str">
        <f>IF('HFC Blends'!Q89="","",I$3)</f>
        <v/>
      </c>
      <c r="J89" s="16" t="str">
        <f>IF('HFC Blends'!R89="","",J$3)</f>
        <v/>
      </c>
      <c r="L89" s="14" t="s">
        <v>205</v>
      </c>
      <c r="M89" s="16" t="s">
        <v>111</v>
      </c>
      <c r="N89" s="16" t="s">
        <v>54</v>
      </c>
      <c r="O89" s="16" t="s">
        <v>66</v>
      </c>
      <c r="P89" s="16"/>
      <c r="Q89" s="16"/>
    </row>
    <row r="90" spans="1:20" x14ac:dyDescent="0.35">
      <c r="A90" s="14" t="s">
        <v>206</v>
      </c>
      <c r="B90" s="15"/>
      <c r="C90" s="16" t="str">
        <f>IF('HFC Blends'!K90="","",C$3)</f>
        <v/>
      </c>
      <c r="D90" s="16" t="str">
        <f>IF('HFC Blends'!L90="","",D$3)</f>
        <v>HFC-32</v>
      </c>
      <c r="E90" s="16" t="str">
        <f>IF('HFC Blends'!M90="","",E$3)</f>
        <v>HFC-125</v>
      </c>
      <c r="F90" s="16" t="str">
        <f>IF('HFC Blends'!N90="","",F$3)</f>
        <v>HFC-134a</v>
      </c>
      <c r="G90" s="16" t="str">
        <f>IF('HFC Blends'!O90="","",G$3)</f>
        <v/>
      </c>
      <c r="H90" s="16" t="str">
        <f>IF('HFC Blends'!P90="","",H$3)</f>
        <v/>
      </c>
      <c r="I90" s="16" t="str">
        <f>IF('HFC Blends'!Q90="","",I$3)</f>
        <v/>
      </c>
      <c r="J90" s="16" t="str">
        <f>IF('HFC Blends'!R90="","",J$3)</f>
        <v/>
      </c>
      <c r="L90" s="14" t="s">
        <v>206</v>
      </c>
      <c r="M90" s="16" t="s">
        <v>111</v>
      </c>
      <c r="N90" s="16" t="s">
        <v>54</v>
      </c>
      <c r="O90" s="16" t="s">
        <v>66</v>
      </c>
      <c r="P90" s="16"/>
      <c r="Q90" s="16"/>
      <c r="T90" s="110"/>
    </row>
    <row r="91" spans="1:20" x14ac:dyDescent="0.35">
      <c r="A91" s="14" t="s">
        <v>207</v>
      </c>
      <c r="B91" s="15"/>
      <c r="C91" s="16" t="str">
        <f>IF('HFC Blends'!K91="","",C$3)</f>
        <v/>
      </c>
      <c r="D91" s="16" t="str">
        <f>IF('HFC Blends'!L91="","",D$3)</f>
        <v/>
      </c>
      <c r="E91" s="16" t="str">
        <f>IF('HFC Blends'!M91="","",E$3)</f>
        <v>HFC-125</v>
      </c>
      <c r="F91" s="16" t="str">
        <f>IF('HFC Blends'!N91="","",F$3)</f>
        <v>HFC-134a</v>
      </c>
      <c r="G91" s="16" t="str">
        <f>IF('HFC Blends'!O91="","",G$3)</f>
        <v>HFC-143a</v>
      </c>
      <c r="H91" s="16" t="str">
        <f>IF('HFC Blends'!P91="","",H$3)</f>
        <v/>
      </c>
      <c r="I91" s="16" t="str">
        <f>IF('HFC Blends'!Q91="","",I$3)</f>
        <v>HFC-227ea</v>
      </c>
      <c r="J91" s="16" t="str">
        <f>IF('HFC Blends'!R91="","",J$3)</f>
        <v/>
      </c>
      <c r="L91" s="14" t="s">
        <v>207</v>
      </c>
      <c r="M91" s="16" t="s">
        <v>54</v>
      </c>
      <c r="N91" s="16" t="s">
        <v>66</v>
      </c>
      <c r="O91" s="16" t="s">
        <v>74</v>
      </c>
      <c r="P91" s="16" t="s">
        <v>84</v>
      </c>
      <c r="Q91" s="16"/>
      <c r="T91" s="110"/>
    </row>
    <row r="92" spans="1:20" x14ac:dyDescent="0.35">
      <c r="A92" s="14" t="s">
        <v>208</v>
      </c>
      <c r="B92" s="15"/>
      <c r="C92" s="16" t="str">
        <f>IF('HFC Blends'!K92="","",C$3)</f>
        <v/>
      </c>
      <c r="D92" s="16" t="str">
        <f>IF('HFC Blends'!L92="","",D$3)</f>
        <v>HFC-32</v>
      </c>
      <c r="E92" s="16" t="str">
        <f>IF('HFC Blends'!M92="","",E$3)</f>
        <v>HFC-125</v>
      </c>
      <c r="F92" s="16" t="str">
        <f>IF('HFC Blends'!N92="","",F$3)</f>
        <v>HFC-134a</v>
      </c>
      <c r="G92" s="16" t="str">
        <f>IF('HFC Blends'!O92="","",G$3)</f>
        <v>HFC-143a</v>
      </c>
      <c r="H92" s="16" t="str">
        <f>IF('HFC Blends'!P92="","",H$3)</f>
        <v/>
      </c>
      <c r="I92" s="16" t="str">
        <f>IF('HFC Blends'!Q92="","",I$3)</f>
        <v/>
      </c>
      <c r="J92" s="16" t="str">
        <f>IF('HFC Blends'!R92="","",J$3)</f>
        <v/>
      </c>
      <c r="L92" s="14" t="s">
        <v>208</v>
      </c>
      <c r="M92" s="16" t="s">
        <v>111</v>
      </c>
      <c r="N92" s="16" t="s">
        <v>54</v>
      </c>
      <c r="O92" s="16" t="s">
        <v>66</v>
      </c>
      <c r="P92" s="16" t="s">
        <v>74</v>
      </c>
      <c r="Q92" s="16"/>
      <c r="T92" s="110"/>
    </row>
    <row r="93" spans="1:20" x14ac:dyDescent="0.35">
      <c r="A93" s="14" t="s">
        <v>209</v>
      </c>
      <c r="B93" s="15"/>
      <c r="C93" s="16" t="str">
        <f>IF('HFC Blends'!K93="","",C$3)</f>
        <v/>
      </c>
      <c r="D93" s="16" t="str">
        <f>IF('HFC Blends'!L93="","",D$3)</f>
        <v>HFC-32</v>
      </c>
      <c r="E93" s="16" t="str">
        <f>IF('HFC Blends'!M93="","",E$3)</f>
        <v>HFC-125</v>
      </c>
      <c r="F93" s="16" t="str">
        <f>IF('HFC Blends'!N93="","",F$3)</f>
        <v>HFC-134a</v>
      </c>
      <c r="G93" s="16" t="str">
        <f>IF('HFC Blends'!O93="","",G$3)</f>
        <v/>
      </c>
      <c r="H93" s="16" t="str">
        <f>IF('HFC Blends'!P93="","",H$3)</f>
        <v/>
      </c>
      <c r="I93" s="16" t="str">
        <f>IF('HFC Blends'!Q93="","",I$3)</f>
        <v/>
      </c>
      <c r="J93" s="16" t="str">
        <f>IF('HFC Blends'!R93="","",J$3)</f>
        <v/>
      </c>
      <c r="L93" s="14" t="s">
        <v>209</v>
      </c>
      <c r="M93" s="16" t="s">
        <v>111</v>
      </c>
      <c r="N93" s="16" t="s">
        <v>54</v>
      </c>
      <c r="O93" s="16" t="s">
        <v>66</v>
      </c>
      <c r="P93" s="16"/>
      <c r="Q93" s="16"/>
      <c r="T93" s="110"/>
    </row>
    <row r="94" spans="1:20" x14ac:dyDescent="0.35">
      <c r="A94" s="14" t="s">
        <v>210</v>
      </c>
      <c r="B94" s="15"/>
      <c r="C94" s="16" t="str">
        <f>IF('HFC Blends'!K94="","",C$3)</f>
        <v/>
      </c>
      <c r="D94" s="16" t="str">
        <f>IF('HFC Blends'!L94="","",D$3)</f>
        <v>HFC-32</v>
      </c>
      <c r="E94" s="16" t="str">
        <f>IF('HFC Blends'!M94="","",E$3)</f>
        <v>HFC-125</v>
      </c>
      <c r="F94" s="16" t="str">
        <f>IF('HFC Blends'!N94="","",F$3)</f>
        <v/>
      </c>
      <c r="G94" s="16" t="str">
        <f>IF('HFC Blends'!O94="","",G$3)</f>
        <v/>
      </c>
      <c r="H94" s="16" t="str">
        <f>IF('HFC Blends'!P94="","",H$3)</f>
        <v/>
      </c>
      <c r="I94" s="16" t="str">
        <f>IF('HFC Blends'!Q94="","",I$3)</f>
        <v>HFC-227ea</v>
      </c>
      <c r="J94" s="16" t="str">
        <f>IF('HFC Blends'!R94="","",J$3)</f>
        <v/>
      </c>
      <c r="L94" s="14" t="s">
        <v>210</v>
      </c>
      <c r="M94" s="16" t="s">
        <v>111</v>
      </c>
      <c r="N94" s="16" t="s">
        <v>54</v>
      </c>
      <c r="O94" s="16" t="s">
        <v>84</v>
      </c>
      <c r="P94" s="16"/>
      <c r="Q94" s="16"/>
      <c r="T94" s="110"/>
    </row>
    <row r="95" spans="1:20" x14ac:dyDescent="0.35">
      <c r="A95" s="14" t="s">
        <v>211</v>
      </c>
      <c r="B95" s="15"/>
      <c r="C95" s="16" t="str">
        <f>IF('HFC Blends'!K95="","",C$3)</f>
        <v/>
      </c>
      <c r="D95" s="16" t="str">
        <f>IF('HFC Blends'!L95="","",D$3)</f>
        <v>HFC-32</v>
      </c>
      <c r="E95" s="16" t="str">
        <f>IF('HFC Blends'!M95="","",E$3)</f>
        <v/>
      </c>
      <c r="F95" s="16" t="str">
        <f>IF('HFC Blends'!N95="","",F$3)</f>
        <v/>
      </c>
      <c r="G95" s="16" t="str">
        <f>IF('HFC Blends'!O95="","",G$3)</f>
        <v/>
      </c>
      <c r="H95" s="16" t="str">
        <f>IF('HFC Blends'!P95="","",H$3)</f>
        <v/>
      </c>
      <c r="I95" s="16" t="str">
        <f>IF('HFC Blends'!Q95="","",I$3)</f>
        <v/>
      </c>
      <c r="J95" s="16" t="str">
        <f>IF('HFC Blends'!R95="","",J$3)</f>
        <v/>
      </c>
      <c r="L95" s="14" t="s">
        <v>211</v>
      </c>
      <c r="M95" s="16" t="s">
        <v>111</v>
      </c>
      <c r="N95" s="16"/>
      <c r="O95" s="16"/>
      <c r="P95" s="16"/>
      <c r="Q95" s="16"/>
      <c r="T95" s="110"/>
    </row>
    <row r="96" spans="1:20" x14ac:dyDescent="0.35">
      <c r="A96" s="14" t="s">
        <v>212</v>
      </c>
      <c r="B96" s="15"/>
      <c r="C96" s="16" t="str">
        <f>IF('HFC Blends'!K96="","",C$3)</f>
        <v/>
      </c>
      <c r="D96" s="16" t="str">
        <f>IF('HFC Blends'!L96="","",D$3)</f>
        <v>HFC-32</v>
      </c>
      <c r="E96" s="16" t="str">
        <f>IF('HFC Blends'!M96="","",E$3)</f>
        <v>HFC-125</v>
      </c>
      <c r="F96" s="16" t="str">
        <f>IF('HFC Blends'!N96="","",F$3)</f>
        <v/>
      </c>
      <c r="G96" s="16" t="str">
        <f>IF('HFC Blends'!O96="","",G$3)</f>
        <v/>
      </c>
      <c r="H96" s="16" t="str">
        <f>IF('HFC Blends'!P96="","",H$3)</f>
        <v/>
      </c>
      <c r="I96" s="16" t="str">
        <f>IF('HFC Blends'!Q96="","",I$3)</f>
        <v/>
      </c>
      <c r="J96" s="16" t="str">
        <f>IF('HFC Blends'!R96="","",J$3)</f>
        <v/>
      </c>
      <c r="L96" s="14" t="s">
        <v>212</v>
      </c>
      <c r="M96" s="16" t="s">
        <v>111</v>
      </c>
      <c r="N96" s="16" t="s">
        <v>54</v>
      </c>
      <c r="O96" s="16"/>
      <c r="P96" s="16"/>
      <c r="Q96" s="16"/>
      <c r="T96" s="110"/>
    </row>
    <row r="97" spans="1:20" x14ac:dyDescent="0.35">
      <c r="A97" s="14" t="s">
        <v>213</v>
      </c>
      <c r="B97" s="15"/>
      <c r="C97" s="16" t="str">
        <f>IF('HFC Blends'!K97="","",C$3)</f>
        <v/>
      </c>
      <c r="D97" s="16" t="str">
        <f>IF('HFC Blends'!L97="","",D$3)</f>
        <v>HFC-32</v>
      </c>
      <c r="E97" s="16" t="str">
        <f>IF('HFC Blends'!M97="","",E$3)</f>
        <v>HFC-125</v>
      </c>
      <c r="F97" s="16" t="str">
        <f>IF('HFC Blends'!N97="","",F$3)</f>
        <v>HFC-134a</v>
      </c>
      <c r="G97" s="16" t="str">
        <f>IF('HFC Blends'!O97="","",G$3)</f>
        <v/>
      </c>
      <c r="H97" s="16" t="str">
        <f>IF('HFC Blends'!P97="","",H$3)</f>
        <v/>
      </c>
      <c r="I97" s="16" t="str">
        <f>IF('HFC Blends'!Q97="","",I$3)</f>
        <v/>
      </c>
      <c r="J97" s="16" t="str">
        <f>IF('HFC Blends'!R97="","",J$3)</f>
        <v/>
      </c>
      <c r="L97" s="14" t="s">
        <v>213</v>
      </c>
      <c r="M97" s="16" t="s">
        <v>111</v>
      </c>
      <c r="N97" s="16" t="s">
        <v>54</v>
      </c>
      <c r="O97" s="16" t="s">
        <v>66</v>
      </c>
      <c r="P97" s="16"/>
      <c r="Q97" s="16"/>
      <c r="T97" s="110"/>
    </row>
    <row r="98" spans="1:20" x14ac:dyDescent="0.35">
      <c r="A98" s="14" t="s">
        <v>214</v>
      </c>
      <c r="B98" s="15"/>
      <c r="C98" s="16" t="str">
        <f>IF('HFC Blends'!K98="","",C$3)</f>
        <v/>
      </c>
      <c r="D98" s="16" t="str">
        <f>IF('HFC Blends'!L98="","",D$3)</f>
        <v>HFC-32</v>
      </c>
      <c r="E98" s="16" t="str">
        <f>IF('HFC Blends'!M98="","",E$3)</f>
        <v/>
      </c>
      <c r="F98" s="16" t="str">
        <f>IF('HFC Blends'!N98="","",F$3)</f>
        <v/>
      </c>
      <c r="G98" s="16" t="str">
        <f>IF('HFC Blends'!O98="","",G$3)</f>
        <v/>
      </c>
      <c r="H98" s="16" t="str">
        <f>IF('HFC Blends'!P98="","",H$3)</f>
        <v/>
      </c>
      <c r="I98" s="16" t="str">
        <f>IF('HFC Blends'!Q98="","",I$3)</f>
        <v/>
      </c>
      <c r="J98" s="16" t="str">
        <f>IF('HFC Blends'!R98="","",J$3)</f>
        <v/>
      </c>
      <c r="L98" s="14" t="s">
        <v>214</v>
      </c>
      <c r="M98" s="16" t="s">
        <v>111</v>
      </c>
      <c r="N98" s="16"/>
      <c r="O98" s="16"/>
      <c r="P98" s="16"/>
      <c r="Q98" s="16"/>
      <c r="T98" s="110"/>
    </row>
    <row r="99" spans="1:20" x14ac:dyDescent="0.35">
      <c r="A99" s="14" t="s">
        <v>215</v>
      </c>
      <c r="B99" s="15"/>
      <c r="C99" s="16" t="str">
        <f>IF('HFC Blends'!K99="","",C$3)</f>
        <v/>
      </c>
      <c r="D99" s="16" t="str">
        <f>IF('HFC Blends'!L99="","",D$3)</f>
        <v>HFC-32</v>
      </c>
      <c r="E99" s="16" t="str">
        <f>IF('HFC Blends'!M99="","",E$3)</f>
        <v>HFC-125</v>
      </c>
      <c r="F99" s="16" t="str">
        <f>IF('HFC Blends'!N99="","",F$3)</f>
        <v/>
      </c>
      <c r="G99" s="16" t="str">
        <f>IF('HFC Blends'!O99="","",G$3)</f>
        <v/>
      </c>
      <c r="H99" s="16" t="str">
        <f>IF('HFC Blends'!P99="","",H$3)</f>
        <v/>
      </c>
      <c r="I99" s="16" t="str">
        <f>IF('HFC Blends'!Q99="","",I$3)</f>
        <v/>
      </c>
      <c r="J99" s="16" t="str">
        <f>IF('HFC Blends'!R99="","",J$3)</f>
        <v/>
      </c>
      <c r="L99" s="14" t="s">
        <v>215</v>
      </c>
      <c r="M99" s="16" t="s">
        <v>111</v>
      </c>
      <c r="N99" s="16" t="s">
        <v>54</v>
      </c>
      <c r="O99" s="16"/>
      <c r="P99" s="16"/>
      <c r="Q99" s="16"/>
      <c r="T99" s="110"/>
    </row>
    <row r="100" spans="1:20" x14ac:dyDescent="0.35">
      <c r="A100" s="14" t="s">
        <v>216</v>
      </c>
      <c r="B100" s="15"/>
      <c r="C100" s="16" t="str">
        <f>IF('HFC Blends'!K100="","",C$3)</f>
        <v/>
      </c>
      <c r="D100" s="16" t="str">
        <f>IF('HFC Blends'!L100="","",D$3)</f>
        <v>HFC-32</v>
      </c>
      <c r="E100" s="16" t="str">
        <f>IF('HFC Blends'!M100="","",E$3)</f>
        <v>HFC-125</v>
      </c>
      <c r="F100" s="16" t="str">
        <f>IF('HFC Blends'!N100="","",F$3)</f>
        <v>HFC-134a</v>
      </c>
      <c r="G100" s="16" t="str">
        <f>IF('HFC Blends'!O100="","",G$3)</f>
        <v/>
      </c>
      <c r="H100" s="16" t="str">
        <f>IF('HFC Blends'!P100="","",H$3)</f>
        <v/>
      </c>
      <c r="I100" s="16" t="str">
        <f>IF('HFC Blends'!Q100="","",I$3)</f>
        <v>HFC-227ea</v>
      </c>
      <c r="J100" s="16" t="str">
        <f>IF('HFC Blends'!R100="","",J$3)</f>
        <v/>
      </c>
      <c r="L100" s="14" t="s">
        <v>216</v>
      </c>
      <c r="M100" s="16" t="s">
        <v>111</v>
      </c>
      <c r="N100" s="16" t="s">
        <v>54</v>
      </c>
      <c r="O100" s="16" t="s">
        <v>66</v>
      </c>
      <c r="P100" s="16" t="s">
        <v>84</v>
      </c>
      <c r="Q100" s="16"/>
      <c r="T100" s="110"/>
    </row>
    <row r="101" spans="1:20" x14ac:dyDescent="0.35">
      <c r="A101" s="14" t="s">
        <v>217</v>
      </c>
      <c r="B101" s="15"/>
      <c r="C101" s="16" t="str">
        <f>IF('HFC Blends'!K101="","",C$3)</f>
        <v/>
      </c>
      <c r="D101" s="16" t="str">
        <f>IF('HFC Blends'!L101="","",D$3)</f>
        <v>HFC-32</v>
      </c>
      <c r="E101" s="16" t="str">
        <f>IF('HFC Blends'!M101="","",E$3)</f>
        <v>HFC-125</v>
      </c>
      <c r="F101" s="16" t="str">
        <f>IF('HFC Blends'!N101="","",F$3)</f>
        <v>HFC-134a</v>
      </c>
      <c r="G101" s="16" t="str">
        <f>IF('HFC Blends'!O101="","",G$3)</f>
        <v/>
      </c>
      <c r="H101" s="16" t="str">
        <f>IF('HFC Blends'!P101="","",H$3)</f>
        <v/>
      </c>
      <c r="I101" s="16" t="str">
        <f>IF('HFC Blends'!Q101="","",I$3)</f>
        <v>HFC-227ea</v>
      </c>
      <c r="J101" s="16" t="str">
        <f>IF('HFC Blends'!R101="","",J$3)</f>
        <v/>
      </c>
      <c r="L101" s="14" t="s">
        <v>217</v>
      </c>
      <c r="M101" s="16" t="s">
        <v>111</v>
      </c>
      <c r="N101" s="16" t="s">
        <v>54</v>
      </c>
      <c r="O101" s="16" t="s">
        <v>66</v>
      </c>
      <c r="P101" s="16" t="s">
        <v>84</v>
      </c>
      <c r="Q101" s="16"/>
      <c r="T101" s="110"/>
    </row>
    <row r="102" spans="1:20" x14ac:dyDescent="0.35">
      <c r="A102" s="14" t="s">
        <v>218</v>
      </c>
      <c r="B102" s="15"/>
      <c r="C102" s="16" t="str">
        <f>IF('HFC Blends'!K102="","",C$3)</f>
        <v/>
      </c>
      <c r="D102" s="16" t="str">
        <f>IF('HFC Blends'!L102="","",D$3)</f>
        <v/>
      </c>
      <c r="E102" s="16" t="str">
        <f>IF('HFC Blends'!M102="","",E$3)</f>
        <v/>
      </c>
      <c r="F102" s="16" t="str">
        <f>IF('HFC Blends'!N102="","",F$3)</f>
        <v/>
      </c>
      <c r="G102" s="16" t="str">
        <f>IF('HFC Blends'!O102="","",G$3)</f>
        <v/>
      </c>
      <c r="H102" s="16" t="str">
        <f>IF('HFC Blends'!P102="","",H$3)</f>
        <v/>
      </c>
      <c r="I102" s="16" t="str">
        <f>IF('HFC Blends'!Q102="","",I$3)</f>
        <v>HFC-227ea</v>
      </c>
      <c r="J102" s="16" t="str">
        <f>IF('HFC Blends'!R102="","",J$3)</f>
        <v/>
      </c>
      <c r="L102" s="14" t="s">
        <v>218</v>
      </c>
      <c r="M102" s="16" t="s">
        <v>84</v>
      </c>
      <c r="N102" s="16"/>
      <c r="O102" s="16"/>
      <c r="P102" s="16"/>
      <c r="Q102" s="16"/>
      <c r="T102" s="110"/>
    </row>
    <row r="103" spans="1:20" x14ac:dyDescent="0.35">
      <c r="A103" s="14" t="s">
        <v>219</v>
      </c>
      <c r="B103" s="15"/>
      <c r="C103" s="16" t="str">
        <f>IF('HFC Blends'!K103="","",C$3)</f>
        <v/>
      </c>
      <c r="D103" s="16" t="str">
        <f>IF('HFC Blends'!L103="","",D$3)</f>
        <v>HFC-32</v>
      </c>
      <c r="E103" s="16" t="str">
        <f>IF('HFC Blends'!M103="","",E$3)</f>
        <v/>
      </c>
      <c r="F103" s="16" t="str">
        <f>IF('HFC Blends'!N103="","",F$3)</f>
        <v>HFC-134a</v>
      </c>
      <c r="G103" s="16" t="str">
        <f>IF('HFC Blends'!O103="","",G$3)</f>
        <v/>
      </c>
      <c r="H103" s="16" t="str">
        <f>IF('HFC Blends'!P103="","",H$3)</f>
        <v/>
      </c>
      <c r="I103" s="16" t="str">
        <f>IF('HFC Blends'!Q103="","",I$3)</f>
        <v/>
      </c>
      <c r="J103" s="16" t="str">
        <f>IF('HFC Blends'!R103="","",J$3)</f>
        <v/>
      </c>
      <c r="L103" s="14" t="s">
        <v>219</v>
      </c>
      <c r="M103" s="16" t="s">
        <v>111</v>
      </c>
      <c r="N103" s="16" t="s">
        <v>66</v>
      </c>
      <c r="O103" s="16"/>
      <c r="P103" s="16"/>
      <c r="Q103" s="16"/>
      <c r="T103" s="110"/>
    </row>
    <row r="104" spans="1:20" x14ac:dyDescent="0.35">
      <c r="A104" s="14" t="s">
        <v>220</v>
      </c>
      <c r="B104" s="15"/>
      <c r="C104" s="16" t="str">
        <f>IF('HFC Blends'!K104="","",C$3)</f>
        <v>HFC-23</v>
      </c>
      <c r="D104" s="16" t="str">
        <f>IF('HFC Blends'!L104="","",D$3)</f>
        <v/>
      </c>
      <c r="E104" s="16" t="str">
        <f>IF('HFC Blends'!M104="","",E$3)</f>
        <v>HFC-125</v>
      </c>
      <c r="F104" s="16" t="str">
        <f>IF('HFC Blends'!N104="","",F$3)</f>
        <v/>
      </c>
      <c r="G104" s="16" t="str">
        <f>IF('HFC Blends'!O104="","",G$3)</f>
        <v/>
      </c>
      <c r="H104" s="16" t="str">
        <f>IF('HFC Blends'!P104="","",H$3)</f>
        <v/>
      </c>
      <c r="I104" s="16" t="str">
        <f>IF('HFC Blends'!Q104="","",I$3)</f>
        <v/>
      </c>
      <c r="J104" s="16" t="str">
        <f>IF('HFC Blends'!R104="","",J$3)</f>
        <v/>
      </c>
      <c r="L104" s="14" t="s">
        <v>220</v>
      </c>
      <c r="M104" s="16" t="s">
        <v>89</v>
      </c>
      <c r="N104" s="16" t="s">
        <v>54</v>
      </c>
      <c r="O104" s="16"/>
      <c r="P104" s="16"/>
      <c r="Q104" s="16"/>
      <c r="T104" s="110"/>
    </row>
    <row r="105" spans="1:20" x14ac:dyDescent="0.35">
      <c r="A105" s="14" t="s">
        <v>221</v>
      </c>
      <c r="B105" s="15"/>
      <c r="C105" s="16" t="str">
        <f>IF('HFC Blends'!K105="","",C$3)</f>
        <v/>
      </c>
      <c r="D105" s="16" t="str">
        <f>IF('HFC Blends'!L105="","",D$3)</f>
        <v/>
      </c>
      <c r="E105" s="16" t="str">
        <f>IF('HFC Blends'!M105="","",E$3)</f>
        <v/>
      </c>
      <c r="F105" s="16" t="str">
        <f>IF('HFC Blends'!N105="","",F$3)</f>
        <v/>
      </c>
      <c r="G105" s="16" t="str">
        <f>IF('HFC Blends'!O105="","",G$3)</f>
        <v/>
      </c>
      <c r="H105" s="16" t="str">
        <f>IF('HFC Blends'!P105="","",H$3)</f>
        <v>HFC-152a</v>
      </c>
      <c r="I105" s="16" t="str">
        <f>IF('HFC Blends'!Q105="","",I$3)</f>
        <v/>
      </c>
      <c r="J105" s="16" t="str">
        <f>IF('HFC Blends'!R105="","",J$3)</f>
        <v/>
      </c>
      <c r="L105" s="14" t="s">
        <v>221</v>
      </c>
      <c r="M105" s="16" t="s">
        <v>81</v>
      </c>
      <c r="N105" s="16"/>
      <c r="O105" s="16"/>
      <c r="P105" s="16"/>
      <c r="Q105" s="16"/>
      <c r="T105" s="110"/>
    </row>
    <row r="106" spans="1:20" x14ac:dyDescent="0.35">
      <c r="A106" s="14" t="s">
        <v>222</v>
      </c>
      <c r="B106" s="15"/>
      <c r="C106" s="16" t="str">
        <f>IF('HFC Blends'!K106="","",C$3)</f>
        <v>HFC-23</v>
      </c>
      <c r="D106" s="16" t="str">
        <f>IF('HFC Blends'!L106="","",D$3)</f>
        <v/>
      </c>
      <c r="E106" s="16" t="str">
        <f>IF('HFC Blends'!M106="","",E$3)</f>
        <v/>
      </c>
      <c r="F106" s="16" t="str">
        <f>IF('HFC Blends'!N106="","",F$3)</f>
        <v/>
      </c>
      <c r="G106" s="16" t="str">
        <f>IF('HFC Blends'!O106="","",G$3)</f>
        <v/>
      </c>
      <c r="H106" s="16" t="str">
        <f>IF('HFC Blends'!P106="","",H$3)</f>
        <v/>
      </c>
      <c r="I106" s="16" t="str">
        <f>IF('HFC Blends'!Q106="","",I$3)</f>
        <v/>
      </c>
      <c r="J106" s="16" t="str">
        <f>IF('HFC Blends'!R106="","",J$3)</f>
        <v/>
      </c>
      <c r="L106" s="14" t="s">
        <v>222</v>
      </c>
      <c r="M106" s="16" t="s">
        <v>89</v>
      </c>
      <c r="N106" s="16"/>
      <c r="O106" s="16"/>
      <c r="P106" s="16"/>
      <c r="Q106" s="16"/>
      <c r="T106" s="110"/>
    </row>
    <row r="107" spans="1:20" x14ac:dyDescent="0.35">
      <c r="A107" s="14" t="s">
        <v>223</v>
      </c>
      <c r="B107" s="15"/>
      <c r="C107" s="16" t="str">
        <f>IF('HFC Blends'!K107="","",C$3)</f>
        <v/>
      </c>
      <c r="D107" s="16" t="str">
        <f>IF('HFC Blends'!L107="","",D$3)</f>
        <v>HFC-32</v>
      </c>
      <c r="E107" s="16" t="str">
        <f>IF('HFC Blends'!M107="","",E$3)</f>
        <v/>
      </c>
      <c r="F107" s="16" t="str">
        <f>IF('HFC Blends'!N107="","",F$3)</f>
        <v/>
      </c>
      <c r="G107" s="16" t="str">
        <f>IF('HFC Blends'!O107="","",G$3)</f>
        <v/>
      </c>
      <c r="H107" s="16" t="str">
        <f>IF('HFC Blends'!P107="","",H$3)</f>
        <v/>
      </c>
      <c r="I107" s="16" t="str">
        <f>IF('HFC Blends'!Q107="","",I$3)</f>
        <v/>
      </c>
      <c r="J107" s="16" t="str">
        <f>IF('HFC Blends'!R107="","",J$3)</f>
        <v/>
      </c>
      <c r="L107" s="14" t="s">
        <v>223</v>
      </c>
      <c r="M107" s="16" t="s">
        <v>111</v>
      </c>
      <c r="N107" s="16"/>
      <c r="O107" s="16"/>
      <c r="P107" s="16"/>
      <c r="Q107" s="16"/>
      <c r="T107" s="110"/>
    </row>
    <row r="108" spans="1:20" x14ac:dyDescent="0.35">
      <c r="A108" s="14" t="s">
        <v>224</v>
      </c>
      <c r="B108" s="15"/>
      <c r="C108" s="16" t="str">
        <f>IF('HFC Blends'!K108="","",C$3)</f>
        <v/>
      </c>
      <c r="D108" s="16" t="str">
        <f>IF('HFC Blends'!L108="","",D$3)</f>
        <v/>
      </c>
      <c r="E108" s="16" t="str">
        <f>IF('HFC Blends'!M108="","",E$3)</f>
        <v>HFC-125</v>
      </c>
      <c r="F108" s="16" t="str">
        <f>IF('HFC Blends'!N108="","",F$3)</f>
        <v/>
      </c>
      <c r="G108" s="16" t="str">
        <f>IF('HFC Blends'!O108="","",G$3)</f>
        <v>HFC-143a</v>
      </c>
      <c r="H108" s="16" t="str">
        <f>IF('HFC Blends'!P108="","",H$3)</f>
        <v/>
      </c>
      <c r="I108" s="16" t="str">
        <f>IF('HFC Blends'!Q108="","",I$3)</f>
        <v/>
      </c>
      <c r="J108" s="16" t="str">
        <f>IF('HFC Blends'!R108="","",J$3)</f>
        <v/>
      </c>
      <c r="L108" s="14" t="s">
        <v>224</v>
      </c>
      <c r="M108" s="16" t="s">
        <v>54</v>
      </c>
      <c r="N108" s="16" t="s">
        <v>74</v>
      </c>
      <c r="O108" s="16"/>
      <c r="P108" s="16"/>
      <c r="Q108" s="16"/>
      <c r="T108" s="110"/>
    </row>
    <row r="109" spans="1:20" x14ac:dyDescent="0.35">
      <c r="A109" s="14" t="s">
        <v>225</v>
      </c>
      <c r="B109" s="15"/>
      <c r="C109" s="16" t="str">
        <f>IF('HFC Blends'!K109="","",C$3)</f>
        <v/>
      </c>
      <c r="D109" s="16" t="str">
        <f>IF('HFC Blends'!L109="","",D$3)</f>
        <v/>
      </c>
      <c r="E109" s="16" t="str">
        <f>IF('HFC Blends'!M109="","",E$3)</f>
        <v>HFC-125</v>
      </c>
      <c r="F109" s="16" t="str">
        <f>IF('HFC Blends'!N109="","",F$3)</f>
        <v/>
      </c>
      <c r="G109" s="16" t="str">
        <f>IF('HFC Blends'!O109="","",G$3)</f>
        <v>HFC-143a</v>
      </c>
      <c r="H109" s="16" t="str">
        <f>IF('HFC Blends'!P109="","",H$3)</f>
        <v/>
      </c>
      <c r="I109" s="16" t="str">
        <f>IF('HFC Blends'!Q109="","",I$3)</f>
        <v/>
      </c>
      <c r="J109" s="16" t="str">
        <f>IF('HFC Blends'!R109="","",J$3)</f>
        <v/>
      </c>
      <c r="L109" s="14" t="s">
        <v>225</v>
      </c>
      <c r="M109" s="16" t="s">
        <v>54</v>
      </c>
      <c r="N109" s="16" t="s">
        <v>74</v>
      </c>
      <c r="O109" s="16"/>
      <c r="P109" s="16"/>
      <c r="Q109" s="16"/>
      <c r="T109" s="110"/>
    </row>
    <row r="110" spans="1:20" x14ac:dyDescent="0.35">
      <c r="A110" s="14" t="s">
        <v>226</v>
      </c>
      <c r="B110" s="15"/>
      <c r="C110" s="16" t="str">
        <f>IF('HFC Blends'!K110="","",C$3)</f>
        <v>HFC-23</v>
      </c>
      <c r="D110" s="16" t="str">
        <f>IF('HFC Blends'!L110="","",D$3)</f>
        <v/>
      </c>
      <c r="E110" s="16" t="str">
        <f>IF('HFC Blends'!M110="","",E$3)</f>
        <v/>
      </c>
      <c r="F110" s="16" t="str">
        <f>IF('HFC Blends'!N110="","",F$3)</f>
        <v/>
      </c>
      <c r="G110" s="16" t="str">
        <f>IF('HFC Blends'!O110="","",G$3)</f>
        <v/>
      </c>
      <c r="H110" s="16" t="str">
        <f>IF('HFC Blends'!P110="","",H$3)</f>
        <v/>
      </c>
      <c r="I110" s="16" t="str">
        <f>IF('HFC Blends'!Q110="","",I$3)</f>
        <v/>
      </c>
      <c r="J110" s="16" t="str">
        <f>IF('HFC Blends'!R110="","",J$3)</f>
        <v/>
      </c>
      <c r="L110" s="14" t="s">
        <v>226</v>
      </c>
      <c r="M110" s="16" t="s">
        <v>89</v>
      </c>
      <c r="N110" s="16"/>
      <c r="O110" s="16"/>
      <c r="P110" s="16"/>
      <c r="Q110" s="16"/>
      <c r="T110" s="110"/>
    </row>
    <row r="111" spans="1:20" x14ac:dyDescent="0.35">
      <c r="A111" s="14" t="s">
        <v>227</v>
      </c>
      <c r="B111" s="15"/>
      <c r="C111" s="16" t="str">
        <f>IF('HFC Blends'!K111="","",C$3)</f>
        <v>HFC-23</v>
      </c>
      <c r="D111" s="16" t="str">
        <f>IF('HFC Blends'!L111="","",D$3)</f>
        <v/>
      </c>
      <c r="E111" s="16" t="str">
        <f>IF('HFC Blends'!M111="","",E$3)</f>
        <v/>
      </c>
      <c r="F111" s="16" t="str">
        <f>IF('HFC Blends'!N111="","",F$3)</f>
        <v/>
      </c>
      <c r="G111" s="16" t="str">
        <f>IF('HFC Blends'!O111="","",G$3)</f>
        <v/>
      </c>
      <c r="H111" s="16" t="str">
        <f>IF('HFC Blends'!P111="","",H$3)</f>
        <v/>
      </c>
      <c r="I111" s="16" t="str">
        <f>IF('HFC Blends'!Q111="","",I$3)</f>
        <v/>
      </c>
      <c r="J111" s="16" t="str">
        <f>IF('HFC Blends'!R111="","",J$3)</f>
        <v/>
      </c>
      <c r="L111" s="14" t="s">
        <v>227</v>
      </c>
      <c r="M111" s="16" t="s">
        <v>89</v>
      </c>
      <c r="N111" s="16"/>
      <c r="O111" s="16"/>
      <c r="P111" s="16"/>
      <c r="Q111" s="16"/>
      <c r="T111" s="110"/>
    </row>
    <row r="112" spans="1:20" x14ac:dyDescent="0.35">
      <c r="A112" s="14" t="s">
        <v>228</v>
      </c>
      <c r="B112" s="15"/>
      <c r="C112" s="16" t="str">
        <f>IF('HFC Blends'!K112="","",C$3)</f>
        <v/>
      </c>
      <c r="D112" s="16" t="str">
        <f>IF('HFC Blends'!L112="","",D$3)</f>
        <v/>
      </c>
      <c r="E112" s="16" t="str">
        <f>IF('HFC Blends'!M112="","",E$3)</f>
        <v/>
      </c>
      <c r="F112" s="16" t="str">
        <f>IF('HFC Blends'!N112="","",F$3)</f>
        <v>HFC-134a</v>
      </c>
      <c r="G112" s="16" t="str">
        <f>IF('HFC Blends'!O112="","",G$3)</f>
        <v/>
      </c>
      <c r="H112" s="16" t="str">
        <f>IF('HFC Blends'!P112="","",H$3)</f>
        <v>HFC-152a</v>
      </c>
      <c r="I112" s="16" t="str">
        <f>IF('HFC Blends'!Q112="","",I$3)</f>
        <v/>
      </c>
      <c r="J112" s="16" t="str">
        <f>IF('HFC Blends'!R112="","",J$3)</f>
        <v/>
      </c>
      <c r="L112" s="14" t="s">
        <v>228</v>
      </c>
      <c r="M112" s="16" t="s">
        <v>66</v>
      </c>
      <c r="N112" s="16" t="s">
        <v>81</v>
      </c>
      <c r="O112" s="16"/>
      <c r="P112" s="16"/>
      <c r="Q112" s="16"/>
      <c r="T112" s="110"/>
    </row>
    <row r="113" spans="1:20" x14ac:dyDescent="0.35">
      <c r="A113" s="14" t="s">
        <v>229</v>
      </c>
      <c r="B113" s="15"/>
      <c r="C113" s="16" t="str">
        <f>IF('HFC Blends'!K113="","",C$3)</f>
        <v/>
      </c>
      <c r="D113" s="16" t="str">
        <f>IF('HFC Blends'!L113="","",D$3)</f>
        <v/>
      </c>
      <c r="E113" s="16" t="str">
        <f>IF('HFC Blends'!M113="","",E$3)</f>
        <v/>
      </c>
      <c r="F113" s="16" t="str">
        <f>IF('HFC Blends'!N113="","",F$3)</f>
        <v>HFC-134a</v>
      </c>
      <c r="G113" s="16" t="str">
        <f>IF('HFC Blends'!O113="","",G$3)</f>
        <v/>
      </c>
      <c r="H113" s="16" t="str">
        <f>IF('HFC Blends'!P113="","",H$3)</f>
        <v/>
      </c>
      <c r="I113" s="16" t="str">
        <f>IF('HFC Blends'!Q113="","",I$3)</f>
        <v/>
      </c>
      <c r="J113" s="16" t="str">
        <f>IF('HFC Blends'!R113="","",J$3)</f>
        <v/>
      </c>
      <c r="L113" s="14" t="s">
        <v>229</v>
      </c>
      <c r="M113" s="16" t="s">
        <v>66</v>
      </c>
      <c r="N113" s="16"/>
      <c r="O113" s="16"/>
      <c r="P113" s="16"/>
      <c r="Q113" s="16"/>
      <c r="T113" s="110"/>
    </row>
    <row r="114" spans="1:20" x14ac:dyDescent="0.35">
      <c r="A114" s="14" t="s">
        <v>230</v>
      </c>
      <c r="B114" s="15"/>
      <c r="C114" s="16" t="str">
        <f>IF('HFC Blends'!K114="","",C$3)</f>
        <v/>
      </c>
      <c r="D114" s="16" t="str">
        <f>IF('HFC Blends'!L114="","",D$3)</f>
        <v/>
      </c>
      <c r="E114" s="16" t="str">
        <f>IF('HFC Blends'!M114="","",E$3)</f>
        <v/>
      </c>
      <c r="F114" s="16" t="str">
        <f>IF('HFC Blends'!N114="","",F$3)</f>
        <v>HFC-134a</v>
      </c>
      <c r="G114" s="16" t="str">
        <f>IF('HFC Blends'!O114="","",G$3)</f>
        <v/>
      </c>
      <c r="H114" s="16" t="str">
        <f>IF('HFC Blends'!P114="","",H$3)</f>
        <v/>
      </c>
      <c r="I114" s="16" t="str">
        <f>IF('HFC Blends'!Q114="","",I$3)</f>
        <v/>
      </c>
      <c r="J114" s="16" t="str">
        <f>IF('HFC Blends'!R114="","",J$3)</f>
        <v/>
      </c>
      <c r="L114" s="14" t="s">
        <v>230</v>
      </c>
      <c r="M114" s="16" t="s">
        <v>66</v>
      </c>
      <c r="N114" s="16"/>
      <c r="O114" s="16"/>
      <c r="P114" s="16"/>
      <c r="Q114" s="16"/>
      <c r="T114" s="110"/>
    </row>
    <row r="115" spans="1:20" x14ac:dyDescent="0.35">
      <c r="A115" s="14" t="s">
        <v>231</v>
      </c>
      <c r="B115" s="15"/>
      <c r="C115" s="16" t="str">
        <f>IF('HFC Blends'!K115="","",C$3)</f>
        <v/>
      </c>
      <c r="D115" s="16" t="str">
        <f>IF('HFC Blends'!L115="","",D$3)</f>
        <v/>
      </c>
      <c r="E115" s="16" t="str">
        <f>IF('HFC Blends'!M115="","",E$3)</f>
        <v/>
      </c>
      <c r="F115" s="16" t="str">
        <f>IF('HFC Blends'!N115="","",F$3)</f>
        <v/>
      </c>
      <c r="G115" s="16" t="str">
        <f>IF('HFC Blends'!O115="","",G$3)</f>
        <v/>
      </c>
      <c r="H115" s="16" t="str">
        <f>IF('HFC Blends'!P115="","",H$3)</f>
        <v/>
      </c>
      <c r="I115" s="16" t="str">
        <f>IF('HFC Blends'!Q115="","",I$3)</f>
        <v>HFC-227ea</v>
      </c>
      <c r="J115" s="16" t="str">
        <f>IF('HFC Blends'!R115="","",J$3)</f>
        <v/>
      </c>
      <c r="L115" s="14" t="s">
        <v>231</v>
      </c>
      <c r="M115" s="16" t="s">
        <v>84</v>
      </c>
      <c r="N115" s="16"/>
      <c r="O115" s="16"/>
      <c r="P115" s="16"/>
      <c r="Q115" s="16"/>
      <c r="T115" s="110"/>
    </row>
    <row r="116" spans="1:20" x14ac:dyDescent="0.35">
      <c r="A116" s="14" t="s">
        <v>232</v>
      </c>
      <c r="B116" s="15"/>
      <c r="C116" s="16" t="str">
        <f>IF('HFC Blends'!K116="","",C$3)</f>
        <v/>
      </c>
      <c r="D116" s="16" t="str">
        <f>IF('HFC Blends'!L116="","",D$3)</f>
        <v/>
      </c>
      <c r="E116" s="16" t="str">
        <f>IF('HFC Blends'!M116="","",E$3)</f>
        <v/>
      </c>
      <c r="F116" s="16" t="str">
        <f>IF('HFC Blends'!N116="","",F$3)</f>
        <v/>
      </c>
      <c r="G116" s="16" t="str">
        <f>IF('HFC Blends'!O116="","",G$3)</f>
        <v/>
      </c>
      <c r="H116" s="16" t="str">
        <f>IF('HFC Blends'!P116="","",H$3)</f>
        <v/>
      </c>
      <c r="I116" s="16" t="str">
        <f>IF('HFC Blends'!Q116="","",I$3)</f>
        <v>HFC-227ea</v>
      </c>
      <c r="J116" s="16" t="str">
        <f>IF('HFC Blends'!R116="","",J$3)</f>
        <v/>
      </c>
      <c r="L116" s="14" t="s">
        <v>232</v>
      </c>
      <c r="M116" s="16" t="s">
        <v>84</v>
      </c>
      <c r="N116" s="16"/>
      <c r="O116" s="16"/>
      <c r="P116" s="16"/>
      <c r="Q116" s="16"/>
      <c r="T116" s="110"/>
    </row>
    <row r="117" spans="1:20" x14ac:dyDescent="0.35">
      <c r="A117" s="14" t="s">
        <v>233</v>
      </c>
      <c r="B117" s="15"/>
      <c r="C117" s="16" t="str">
        <f>IF('HFC Blends'!K117="","",C$3)</f>
        <v/>
      </c>
      <c r="D117" s="16" t="str">
        <f>IF('HFC Blends'!L117="","",D$3)</f>
        <v/>
      </c>
      <c r="E117" s="16" t="str">
        <f>IF('HFC Blends'!M117="","",E$3)</f>
        <v/>
      </c>
      <c r="F117" s="16" t="str">
        <f>IF('HFC Blends'!N117="","",F$3)</f>
        <v>HFC-134a</v>
      </c>
      <c r="G117" s="16" t="str">
        <f>IF('HFC Blends'!O117="","",G$3)</f>
        <v/>
      </c>
      <c r="H117" s="16" t="str">
        <f>IF('HFC Blends'!P117="","",H$3)</f>
        <v>HFC-152a</v>
      </c>
      <c r="I117" s="16" t="str">
        <f>IF('HFC Blends'!Q117="","",I$3)</f>
        <v/>
      </c>
      <c r="J117" s="16" t="str">
        <f>IF('HFC Blends'!R117="","",J$3)</f>
        <v/>
      </c>
      <c r="L117" s="14" t="s">
        <v>233</v>
      </c>
      <c r="M117" s="16" t="s">
        <v>66</v>
      </c>
      <c r="N117" s="16" t="s">
        <v>81</v>
      </c>
      <c r="O117" s="16"/>
      <c r="P117" s="16"/>
      <c r="Q117" s="16"/>
      <c r="T117" s="110"/>
    </row>
  </sheetData>
  <sheetProtection algorithmName="SHA-512" hashValue="J4839/lan7FIQ48STXbz8x7GcjnvXHW4I4WP3o1bLgVE0vLjA0zqf1VptnPjDez0CNvukA5wdGaLOF3tFLFZBQ==" saltValue="yUuSlSq5+6X8eP5qucPjKw==" spinCount="100000" sheet="1" objects="1" scenarios="1"/>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C792-EB70-4ED2-BF34-F4E4185105A0}">
  <sheetPr codeName="Sheet6">
    <tabColor theme="0" tint="-0.499984740745262"/>
  </sheetPr>
  <dimension ref="A1:W6"/>
  <sheetViews>
    <sheetView workbookViewId="0"/>
  </sheetViews>
  <sheetFormatPr defaultRowHeight="14.5" x14ac:dyDescent="0.35"/>
  <sheetData>
    <row r="1" spans="1:23" ht="22.5" x14ac:dyDescent="0.35">
      <c r="A1" s="1" t="s">
        <v>665</v>
      </c>
    </row>
    <row r="2" spans="1:23" ht="15" thickBot="1" x14ac:dyDescent="0.4"/>
    <row r="3" spans="1:23" ht="15" thickBot="1" x14ac:dyDescent="0.4">
      <c r="A3" s="160" t="s">
        <v>666</v>
      </c>
      <c r="B3" s="160" t="s">
        <v>667</v>
      </c>
      <c r="C3" s="163" t="s">
        <v>668</v>
      </c>
      <c r="D3" s="164"/>
      <c r="E3" s="165"/>
      <c r="F3" s="168" t="s">
        <v>669</v>
      </c>
      <c r="G3" s="169"/>
      <c r="H3" s="169"/>
      <c r="I3" s="169"/>
      <c r="J3" s="169"/>
      <c r="K3" s="169"/>
      <c r="L3" s="169"/>
      <c r="M3" s="170"/>
      <c r="N3" s="163" t="s">
        <v>670</v>
      </c>
      <c r="O3" s="164"/>
      <c r="P3" s="164"/>
      <c r="Q3" s="164"/>
      <c r="R3" s="164"/>
      <c r="S3" s="165"/>
      <c r="T3" s="163" t="s">
        <v>671</v>
      </c>
      <c r="U3" s="165"/>
      <c r="V3" s="163" t="s">
        <v>672</v>
      </c>
      <c r="W3" s="165"/>
    </row>
    <row r="4" spans="1:23" x14ac:dyDescent="0.35">
      <c r="A4" s="161"/>
      <c r="B4" s="161"/>
      <c r="C4" s="166">
        <v>22</v>
      </c>
      <c r="D4" s="166">
        <v>124</v>
      </c>
      <c r="E4" s="166" t="s">
        <v>673</v>
      </c>
      <c r="F4" s="160">
        <v>23</v>
      </c>
      <c r="G4" s="160">
        <v>32</v>
      </c>
      <c r="H4" s="160">
        <v>125</v>
      </c>
      <c r="I4" s="160" t="s">
        <v>674</v>
      </c>
      <c r="J4" s="160" t="s">
        <v>675</v>
      </c>
      <c r="K4" s="160" t="s">
        <v>676</v>
      </c>
      <c r="L4" s="160" t="s">
        <v>677</v>
      </c>
      <c r="M4" s="160" t="s">
        <v>678</v>
      </c>
      <c r="N4" s="3" t="s">
        <v>679</v>
      </c>
      <c r="O4" s="3" t="s">
        <v>680</v>
      </c>
      <c r="P4" s="3" t="s">
        <v>681</v>
      </c>
      <c r="Q4" s="3" t="s">
        <v>682</v>
      </c>
      <c r="R4" s="3" t="s">
        <v>683</v>
      </c>
      <c r="S4" s="166" t="s">
        <v>684</v>
      </c>
      <c r="T4" s="166" t="s">
        <v>685</v>
      </c>
      <c r="U4" s="166" t="s">
        <v>686</v>
      </c>
      <c r="V4" s="3" t="s">
        <v>268</v>
      </c>
      <c r="W4" s="3" t="s">
        <v>269</v>
      </c>
    </row>
    <row r="5" spans="1:23" ht="21.5" thickBot="1" x14ac:dyDescent="0.4">
      <c r="A5" s="162"/>
      <c r="B5" s="162"/>
      <c r="C5" s="167"/>
      <c r="D5" s="167"/>
      <c r="E5" s="167"/>
      <c r="F5" s="162"/>
      <c r="G5" s="162"/>
      <c r="H5" s="162"/>
      <c r="I5" s="162"/>
      <c r="J5" s="162"/>
      <c r="K5" s="162"/>
      <c r="L5" s="162"/>
      <c r="M5" s="162"/>
      <c r="N5" s="4" t="s">
        <v>687</v>
      </c>
      <c r="O5" s="4" t="s">
        <v>688</v>
      </c>
      <c r="P5" s="4" t="s">
        <v>689</v>
      </c>
      <c r="Q5" s="4" t="s">
        <v>690</v>
      </c>
      <c r="R5" s="4" t="s">
        <v>691</v>
      </c>
      <c r="S5" s="167"/>
      <c r="T5" s="167"/>
      <c r="U5" s="167"/>
      <c r="V5" s="4" t="s">
        <v>692</v>
      </c>
      <c r="W5" s="4" t="s">
        <v>693</v>
      </c>
    </row>
    <row r="6" spans="1:23" x14ac:dyDescent="0.35">
      <c r="C6" s="2">
        <v>1810</v>
      </c>
      <c r="D6" s="2">
        <v>609</v>
      </c>
      <c r="E6" s="2">
        <v>2310</v>
      </c>
      <c r="F6">
        <f>'HFCs EV'!C21</f>
        <v>14800</v>
      </c>
      <c r="G6">
        <f>'HFCs EV'!C15</f>
        <v>675</v>
      </c>
      <c r="H6">
        <f>'HFCs EV'!C16</f>
        <v>3500</v>
      </c>
      <c r="I6">
        <f>'HFCs EV'!C5</f>
        <v>1430</v>
      </c>
      <c r="J6">
        <f>'HFCs EV'!C17</f>
        <v>4470</v>
      </c>
      <c r="K6">
        <f>'HFCs EV'!C20</f>
        <v>124</v>
      </c>
      <c r="L6">
        <f>'HFCs EV'!C9</f>
        <v>3220</v>
      </c>
      <c r="M6">
        <v>9810</v>
      </c>
      <c r="N6" s="2"/>
      <c r="O6" s="2"/>
      <c r="P6" s="2"/>
      <c r="Q6" s="2"/>
      <c r="R6" s="2"/>
      <c r="S6" s="2"/>
      <c r="T6" s="2"/>
      <c r="U6" s="2"/>
      <c r="V6" s="2">
        <v>12200</v>
      </c>
      <c r="W6" s="2">
        <v>8830</v>
      </c>
    </row>
  </sheetData>
  <sheetProtection algorithmName="SHA-512" hashValue="ENwXV8HM/AkEkF1eAV2Hzk74JjFQxV+94w8/MTZB2xhCQgCaxERfBPCeMKq3X4nbqAi+Y7YeNnH88wSCB23DFQ==" saltValue="qZ6tsQNkGx592donK4kDSA==" spinCount="100000" sheet="1" objects="1" scenarios="1"/>
  <mergeCells count="21">
    <mergeCell ref="V3:W3"/>
    <mergeCell ref="C4:C5"/>
    <mergeCell ref="D4:D5"/>
    <mergeCell ref="E4:E5"/>
    <mergeCell ref="F4:F5"/>
    <mergeCell ref="G4:G5"/>
    <mergeCell ref="H4:H5"/>
    <mergeCell ref="I4:I5"/>
    <mergeCell ref="J4:J5"/>
    <mergeCell ref="K4:K5"/>
    <mergeCell ref="T3:U3"/>
    <mergeCell ref="T4:T5"/>
    <mergeCell ref="U4:U5"/>
    <mergeCell ref="A3:A5"/>
    <mergeCell ref="B3:B5"/>
    <mergeCell ref="C3:E3"/>
    <mergeCell ref="N3:S3"/>
    <mergeCell ref="L4:L5"/>
    <mergeCell ref="S4:S5"/>
    <mergeCell ref="F3:M3"/>
    <mergeCell ref="M4:M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1FB7-16EE-4EE2-ADEE-15F7911A971A}">
  <sheetPr codeName="Sheet7">
    <tabColor theme="0" tint="-0.499984740745262"/>
  </sheetPr>
  <dimension ref="A1:C5"/>
  <sheetViews>
    <sheetView workbookViewId="0"/>
  </sheetViews>
  <sheetFormatPr defaultRowHeight="14.5" x14ac:dyDescent="0.35"/>
  <cols>
    <col min="1" max="1" width="17" bestFit="1" customWidth="1"/>
    <col min="2" max="2" width="14.7265625" bestFit="1" customWidth="1"/>
    <col min="3" max="3" width="12.26953125" bestFit="1" customWidth="1"/>
  </cols>
  <sheetData>
    <row r="1" spans="1:3" x14ac:dyDescent="0.35">
      <c r="A1" s="6" t="s">
        <v>694</v>
      </c>
      <c r="B1" s="6" t="s">
        <v>695</v>
      </c>
      <c r="C1" s="6" t="s">
        <v>696</v>
      </c>
    </row>
    <row r="2" spans="1:3" x14ac:dyDescent="0.35">
      <c r="A2" t="s">
        <v>25</v>
      </c>
      <c r="B2" s="18">
        <f>0.000453592</f>
        <v>4.53592E-4</v>
      </c>
      <c r="C2">
        <f>B2*1000</f>
        <v>0.453592</v>
      </c>
    </row>
    <row r="3" spans="1:3" x14ac:dyDescent="0.35">
      <c r="A3" t="s">
        <v>27</v>
      </c>
      <c r="B3" s="7">
        <f>0.001</f>
        <v>1E-3</v>
      </c>
      <c r="C3">
        <f t="shared" ref="C3:C5" si="0">B3*1000</f>
        <v>1</v>
      </c>
    </row>
    <row r="4" spans="1:3" x14ac:dyDescent="0.35">
      <c r="A4" t="s">
        <v>29</v>
      </c>
      <c r="B4" s="19">
        <f>1</f>
        <v>1</v>
      </c>
      <c r="C4">
        <f t="shared" si="0"/>
        <v>1000</v>
      </c>
    </row>
    <row r="5" spans="1:3" x14ac:dyDescent="0.35">
      <c r="A5" t="s">
        <v>31</v>
      </c>
      <c r="B5">
        <f>1*10^6</f>
        <v>1000000</v>
      </c>
      <c r="C5">
        <f t="shared" si="0"/>
        <v>1000000000</v>
      </c>
    </row>
  </sheetData>
  <sheetProtection algorithmName="SHA-512" hashValue="ODZ8lFvuZcJ5FxC94pw2I7ZcsSHo98zPxfXRtgdbIAFeoz2dOLdV1O5fvEvzn7ZuQLUpx2OgdH4RUljG31IFTQ==" saltValue="TjAGz3Ui62U3zYKcJIcXH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D680E62FC6DE48BEE2CEE180C6303D" ma:contentTypeVersion="11" ma:contentTypeDescription="Create a new document." ma:contentTypeScope="" ma:versionID="039ceabb6cc8e79b0dcf2096e25ecc09">
  <xsd:schema xmlns:xsd="http://www.w3.org/2001/XMLSchema" xmlns:xs="http://www.w3.org/2001/XMLSchema" xmlns:p="http://schemas.microsoft.com/office/2006/metadata/properties" xmlns:ns2="d7cf18aa-a23d-4164-8ee0-fb40d519ff34" xmlns:ns3="c722ece9-8c14-4218-b7fe-c0e3889042f4" targetNamespace="http://schemas.microsoft.com/office/2006/metadata/properties" ma:root="true" ma:fieldsID="d2a8f6f424ce0433946a3e5bde1ed0cf" ns2:_="" ns3:_="">
    <xsd:import namespace="d7cf18aa-a23d-4164-8ee0-fb40d519ff34"/>
    <xsd:import namespace="c722ece9-8c14-4218-b7fe-c0e3889042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f18aa-a23d-4164-8ee0-fb40d519f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22ece9-8c14-4218-b7fe-c0e3889042f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722ece9-8c14-4218-b7fe-c0e3889042f4">
      <UserInfo>
        <DisplayName>Golla, Emily</DisplayName>
        <AccountId>151</AccountId>
        <AccountType/>
      </UserInfo>
      <UserInfo>
        <DisplayName>O'Malley, Katie</DisplayName>
        <AccountId>12</AccountId>
        <AccountType/>
      </UserInfo>
      <UserInfo>
        <DisplayName>Adkins, Emily</DisplayName>
        <AccountId>157</AccountId>
        <AccountType/>
      </UserInfo>
    </SharedWithUsers>
  </documentManagement>
</p:properties>
</file>

<file path=customXml/itemProps1.xml><?xml version="1.0" encoding="utf-8"?>
<ds:datastoreItem xmlns:ds="http://schemas.openxmlformats.org/officeDocument/2006/customXml" ds:itemID="{2EDDC325-D864-464F-9A01-E2E003C39700}">
  <ds:schemaRefs>
    <ds:schemaRef ds:uri="http://schemas.microsoft.com/sharepoint/v3/contenttype/forms"/>
  </ds:schemaRefs>
</ds:datastoreItem>
</file>

<file path=customXml/itemProps2.xml><?xml version="1.0" encoding="utf-8"?>
<ds:datastoreItem xmlns:ds="http://schemas.openxmlformats.org/officeDocument/2006/customXml" ds:itemID="{74D0A6B1-8129-4A53-A9D8-D2BD3D586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f18aa-a23d-4164-8ee0-fb40d519ff34"/>
    <ds:schemaRef ds:uri="c722ece9-8c14-4218-b7fe-c0e388904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9AD674-9C2A-4AA2-BA61-60A143B4EB11}">
  <ds:schemaRefs>
    <ds:schemaRef ds:uri="c722ece9-8c14-4218-b7fe-c0e3889042f4"/>
    <ds:schemaRef ds:uri="http://schemas.microsoft.com/office/2006/documentManagement/types"/>
    <ds:schemaRef ds:uri="http://purl.org/dc/terms/"/>
    <ds:schemaRef ds:uri="http://purl.org/dc/dcmitype/"/>
    <ds:schemaRef ds:uri="http://schemas.microsoft.com/office/2006/metadata/properties"/>
    <ds:schemaRef ds:uri="d7cf18aa-a23d-4164-8ee0-fb40d519ff34"/>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Calculator</vt:lpstr>
      <vt:lpstr>Reference Tables</vt:lpstr>
      <vt:lpstr>HFCs EV</vt:lpstr>
      <vt:lpstr>HFC Blends</vt:lpstr>
      <vt:lpstr>HFC Blend CAS Numbers</vt:lpstr>
      <vt:lpstr>HFCs in Blends EV</vt:lpstr>
      <vt:lpstr>Unit Conversions</vt:lpstr>
      <vt:lpstr>Blends</vt:lpstr>
      <vt:lpstr>ChemList</vt:lpstr>
      <vt:lpstr>HFCs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Acharya, Bikash</dc:creator>
  <cp:keywords/>
  <dc:description/>
  <cp:lastModifiedBy>Garfinkel, Johanna</cp:lastModifiedBy>
  <cp:revision/>
  <dcterms:created xsi:type="dcterms:W3CDTF">2021-08-27T13:56:38Z</dcterms:created>
  <dcterms:modified xsi:type="dcterms:W3CDTF">2022-05-25T21:20:57Z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0x0101009DD680E62FC6DE48BEE2CEE180C6303D</vt:lpwstr>
  </property>
  <property fmtid="{D5CDD505-2E9C-101B-9397-08002B2CF9AE}" pid="3" name="TaxKeyword">
    <vt:lpwstr/>
  </property>
</Properties>
</file>